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575" tabRatio="789" firstSheet="4" activeTab="13"/>
  </bookViews>
  <sheets>
    <sheet name="Instructions" sheetId="1" r:id="rId1"/>
    <sheet name="State_Am-241" sheetId="2" r:id="rId2"/>
    <sheet name="State_Cs-137+D" sheetId="3" r:id="rId3"/>
    <sheet name="State_Ra-226+D" sheetId="4" r:id="rId4"/>
    <sheet name="State_Rn-222+D" sheetId="5" r:id="rId5"/>
    <sheet name="Default_Am-241" sheetId="6" r:id="rId6"/>
    <sheet name="Default_Cs-137+D" sheetId="7" r:id="rId7"/>
    <sheet name="Default_Ra-226+D" sheetId="8" r:id="rId8"/>
    <sheet name="Default_Rn-222+D" sheetId="9" r:id="rId9"/>
    <sheet name="Site_Am-241" sheetId="10" r:id="rId10"/>
    <sheet name="Site_Cs-137+D" sheetId="11" r:id="rId11"/>
    <sheet name="Site_Ra-226+D" sheetId="12" r:id="rId12"/>
    <sheet name="Site_Rn-222+D" sheetId="13" r:id="rId13"/>
    <sheet name="PEF's" sheetId="14" r:id="rId14"/>
  </sheets>
  <definedNames>
    <definedName name="_xlfn.EXPON.DIST" hidden="1">#NAME?</definedName>
  </definedNames>
  <calcPr fullCalcOnLoad="1"/>
</workbook>
</file>

<file path=xl/sharedStrings.xml><?xml version="1.0" encoding="utf-8"?>
<sst xmlns="http://schemas.openxmlformats.org/spreadsheetml/2006/main" count="9609" uniqueCount="227">
  <si>
    <t>PEFw</t>
  </si>
  <si>
    <t>PEFm</t>
  </si>
  <si>
    <t>V</t>
  </si>
  <si>
    <t>Um</t>
  </si>
  <si>
    <t>Ut</t>
  </si>
  <si>
    <t>F(x)</t>
  </si>
  <si>
    <t>A</t>
  </si>
  <si>
    <t>As</t>
  </si>
  <si>
    <t>B</t>
  </si>
  <si>
    <t>C</t>
  </si>
  <si>
    <t>Q/Cm</t>
  </si>
  <si>
    <t>Q/Cw</t>
  </si>
  <si>
    <t>Fd</t>
  </si>
  <si>
    <t>tc</t>
  </si>
  <si>
    <t>AR</t>
  </si>
  <si>
    <t>LR</t>
  </si>
  <si>
    <t>WR</t>
  </si>
  <si>
    <t>T</t>
  </si>
  <si>
    <t>W</t>
  </si>
  <si>
    <t>p</t>
  </si>
  <si>
    <t>VKT</t>
  </si>
  <si>
    <t>number cars</t>
  </si>
  <si>
    <t>tons/car</t>
  </si>
  <si>
    <t>number trucks</t>
  </si>
  <si>
    <t>tons/truck</t>
  </si>
  <si>
    <t>total vehic</t>
  </si>
  <si>
    <t>km/trip</t>
  </si>
  <si>
    <t>trip/day</t>
  </si>
  <si>
    <t>wk/yr</t>
  </si>
  <si>
    <t>day/wk</t>
  </si>
  <si>
    <t>sL</t>
  </si>
  <si>
    <t>k</t>
  </si>
  <si>
    <t>s</t>
  </si>
  <si>
    <t>S</t>
  </si>
  <si>
    <t>M</t>
  </si>
  <si>
    <t>ED</t>
  </si>
  <si>
    <t>LS</t>
  </si>
  <si>
    <t>k-pp</t>
  </si>
  <si>
    <t>tennessee</t>
  </si>
  <si>
    <t>k-ui</t>
  </si>
  <si>
    <t>PEFm-paved public default</t>
  </si>
  <si>
    <t>CA-res</t>
  </si>
  <si>
    <t>AVK: CA urban interstate</t>
  </si>
  <si>
    <t>Km: CA urban interstate</t>
  </si>
  <si>
    <t>CA-work</t>
  </si>
  <si>
    <t>PEFm-paved public state</t>
  </si>
  <si>
    <t>TN-res</t>
  </si>
  <si>
    <t>TN-work</t>
  </si>
  <si>
    <t>AVK: TN rural interstate</t>
  </si>
  <si>
    <t>Km:TN rural interstate</t>
  </si>
  <si>
    <t>PEFm-paved public site</t>
  </si>
  <si>
    <t>Resident</t>
  </si>
  <si>
    <t>Worker</t>
  </si>
  <si>
    <t>PEFm-unpaved public</t>
  </si>
  <si>
    <t>PEFm-unpaved industrial</t>
  </si>
  <si>
    <t>Am-241</t>
  </si>
  <si>
    <t>pCi/cm^2</t>
  </si>
  <si>
    <t>TR</t>
  </si>
  <si>
    <t>lambda</t>
  </si>
  <si>
    <t>(risk/pCi)</t>
  </si>
  <si>
    <t>cm^2/day</t>
  </si>
  <si>
    <t>EF</t>
  </si>
  <si>
    <t>HR</t>
  </si>
  <si>
    <t>m^3/day</t>
  </si>
  <si>
    <t>m^3/kg</t>
  </si>
  <si>
    <t>SLF</t>
  </si>
  <si>
    <t>cm^2/kg</t>
  </si>
  <si>
    <t>ET</t>
  </si>
  <si>
    <t>ET o</t>
  </si>
  <si>
    <t>Fam</t>
  </si>
  <si>
    <t>Foffset</t>
  </si>
  <si>
    <t>FTSS</t>
  </si>
  <si>
    <t>SE</t>
  </si>
  <si>
    <t>cm^2</t>
  </si>
  <si>
    <t>ACF</t>
  </si>
  <si>
    <t>GSFi</t>
  </si>
  <si>
    <t>ET i</t>
  </si>
  <si>
    <t>rural</t>
  </si>
  <si>
    <t>interstate</t>
  </si>
  <si>
    <t>Cs-137+D</t>
  </si>
  <si>
    <t>F surf</t>
  </si>
  <si>
    <t>surfaces</t>
  </si>
  <si>
    <t>Fsurf</t>
  </si>
  <si>
    <t>HL (TR)</t>
  </si>
  <si>
    <t>years</t>
  </si>
  <si>
    <t>Ra-226+D</t>
  </si>
  <si>
    <t>Rn-222+D</t>
  </si>
  <si>
    <t>IFD r-adj</t>
  </si>
  <si>
    <t>IFD ow</t>
  </si>
  <si>
    <t>IFA r-adj</t>
  </si>
  <si>
    <t>ING</t>
  </si>
  <si>
    <t>EXT</t>
  </si>
  <si>
    <t>m^3</t>
  </si>
  <si>
    <t>IRA r-a</t>
  </si>
  <si>
    <t>IRA r-c</t>
  </si>
  <si>
    <t>IFD w</t>
  </si>
  <si>
    <t>IFD iw</t>
  </si>
  <si>
    <t>IRA ow</t>
  </si>
  <si>
    <t>m^3/hour</t>
  </si>
  <si>
    <t>IRA iw</t>
  </si>
  <si>
    <t>IRA w</t>
  </si>
  <si>
    <t>SF ext sv</t>
  </si>
  <si>
    <t>SF ext gp</t>
  </si>
  <si>
    <t>SF ext 1cm</t>
  </si>
  <si>
    <t>SF ext 5cm</t>
  </si>
  <si>
    <t>SF ext 15 cm</t>
  </si>
  <si>
    <t>GSF i</t>
  </si>
  <si>
    <t>GSF s</t>
  </si>
  <si>
    <t>wind</t>
  </si>
  <si>
    <t>mechanical</t>
  </si>
  <si>
    <t>INH wind</t>
  </si>
  <si>
    <t>INH mech</t>
  </si>
  <si>
    <r>
      <t>pCi/</t>
    </r>
    <r>
      <rPr>
        <sz val="10"/>
        <rFont val="Arial"/>
        <family val="2"/>
      </rPr>
      <t>cm^2</t>
    </r>
  </si>
  <si>
    <r>
      <t>bq/</t>
    </r>
    <r>
      <rPr>
        <sz val="10"/>
        <rFont val="Arial"/>
        <family val="2"/>
      </rPr>
      <t>cm^2</t>
    </r>
  </si>
  <si>
    <r>
      <t>mg/</t>
    </r>
    <r>
      <rPr>
        <sz val="10"/>
        <rFont val="Arial"/>
        <family val="2"/>
      </rPr>
      <t>cm^2</t>
    </r>
  </si>
  <si>
    <t>1 bq =</t>
  </si>
  <si>
    <t>pCi</t>
  </si>
  <si>
    <t>Mass</t>
  </si>
  <si>
    <t>g/mol</t>
  </si>
  <si>
    <t>SSL</t>
  </si>
  <si>
    <r>
      <rPr>
        <b/>
        <sz val="10"/>
        <rFont val="Arial"/>
        <family val="2"/>
      </rPr>
      <t>pCi</t>
    </r>
    <r>
      <rPr>
        <sz val="10"/>
        <rFont val="Arial"/>
        <family val="2"/>
      </rPr>
      <t>/g</t>
    </r>
  </si>
  <si>
    <r>
      <rPr>
        <b/>
        <sz val="10"/>
        <rFont val="Arial"/>
        <family val="2"/>
      </rPr>
      <t>pCi</t>
    </r>
    <r>
      <rPr>
        <sz val="10"/>
        <rFont val="Arial"/>
        <family val="2"/>
      </rPr>
      <t>/cm2</t>
    </r>
  </si>
  <si>
    <r>
      <rPr>
        <b/>
        <sz val="10"/>
        <rFont val="Arial"/>
        <family val="2"/>
      </rPr>
      <t>pCi</t>
    </r>
    <r>
      <rPr>
        <sz val="10"/>
        <rFont val="Arial"/>
        <family val="0"/>
      </rPr>
      <t>/g</t>
    </r>
  </si>
  <si>
    <r>
      <rPr>
        <b/>
        <sz val="10"/>
        <rFont val="Arial"/>
        <family val="2"/>
      </rPr>
      <t>bq</t>
    </r>
    <r>
      <rPr>
        <sz val="10"/>
        <rFont val="Arial"/>
        <family val="2"/>
      </rPr>
      <t>/g</t>
    </r>
  </si>
  <si>
    <r>
      <rPr>
        <b/>
        <sz val="10"/>
        <rFont val="Arial"/>
        <family val="2"/>
      </rPr>
      <t>bq</t>
    </r>
    <r>
      <rPr>
        <sz val="10"/>
        <rFont val="Arial"/>
        <family val="2"/>
      </rPr>
      <t>/cm2</t>
    </r>
  </si>
  <si>
    <r>
      <t>mg</t>
    </r>
    <r>
      <rPr>
        <sz val="10"/>
        <rFont val="Arial"/>
        <family val="2"/>
      </rPr>
      <t>/kg</t>
    </r>
  </si>
  <si>
    <t>When the following variables, hi-lighted in green below, are changed, each value in the rest of the sheet will also change.</t>
  </si>
  <si>
    <t>half life in years</t>
  </si>
  <si>
    <t>F cd</t>
  </si>
  <si>
    <t>FTSS h</t>
  </si>
  <si>
    <t>ACF sv</t>
  </si>
  <si>
    <t>ACF gp</t>
  </si>
  <si>
    <t>ACF 1 cm</t>
  </si>
  <si>
    <t>ACF 5 cm</t>
  </si>
  <si>
    <t>ACF 15 cm</t>
  </si>
  <si>
    <t>Dfi</t>
  </si>
  <si>
    <t>risk/pCi</t>
  </si>
  <si>
    <t>L/kg</t>
  </si>
  <si>
    <t>KD</t>
  </si>
  <si>
    <t>m3/day</t>
  </si>
  <si>
    <t>MCL</t>
  </si>
  <si>
    <t>pCi/L</t>
  </si>
  <si>
    <t>days/year</t>
  </si>
  <si>
    <t>hours/day</t>
  </si>
  <si>
    <t>Indoor Work</t>
  </si>
  <si>
    <t>day/year</t>
  </si>
  <si>
    <t>Outdoor Work</t>
  </si>
  <si>
    <t>Composite Worker 2-D</t>
  </si>
  <si>
    <t>Outdoor Worker 2-D</t>
  </si>
  <si>
    <t>Indoor Worker 2-D</t>
  </si>
  <si>
    <t>decay</t>
  </si>
  <si>
    <t>Composite Work</t>
  </si>
  <si>
    <t>Composite Worker :  Dust, Total</t>
  </si>
  <si>
    <t>Indoor Worker :  Dust, Total</t>
  </si>
  <si>
    <t>Outdoor Worker :  Dust, Total</t>
  </si>
  <si>
    <t>Resident :  Dust, Total</t>
  </si>
  <si>
    <t>Resident :  3-D</t>
  </si>
  <si>
    <t>Composite Worker :  3-D</t>
  </si>
  <si>
    <t>Outdoor Worker :  3-D</t>
  </si>
  <si>
    <t>Indoor Worker :  3-D</t>
  </si>
  <si>
    <t>Resident :  2-D</t>
  </si>
  <si>
    <t>ET res-a,h</t>
  </si>
  <si>
    <t>ET res-c,h</t>
  </si>
  <si>
    <t>EF res-a</t>
  </si>
  <si>
    <t>EF res-c</t>
  </si>
  <si>
    <t>SA res-a</t>
  </si>
  <si>
    <t>SA res-c</t>
  </si>
  <si>
    <t>FQ res-a</t>
  </si>
  <si>
    <t>FQ res-c</t>
  </si>
  <si>
    <t>EF iw</t>
  </si>
  <si>
    <t>ED res</t>
  </si>
  <si>
    <t>ED res-a</t>
  </si>
  <si>
    <t>ED res-c</t>
  </si>
  <si>
    <t>ET res-o</t>
  </si>
  <si>
    <t>ET res-i</t>
  </si>
  <si>
    <t>EF w</t>
  </si>
  <si>
    <t>EF ow</t>
  </si>
  <si>
    <t>ED w</t>
  </si>
  <si>
    <t>ET w</t>
  </si>
  <si>
    <t>Default</t>
  </si>
  <si>
    <t>Q/Cw calc.</t>
  </si>
  <si>
    <t>SF ext-gp</t>
  </si>
  <si>
    <t>slab = 200</t>
  </si>
  <si>
    <t>Center of Sidewalk</t>
  </si>
  <si>
    <t>200.0 building height</t>
  </si>
  <si>
    <t>ACF ext-gp</t>
  </si>
  <si>
    <t>All sheets ending in SS are used for site-specific QA/QC. Many of the green cells beneath resident and indoor worker have been changed. These sheets are only used for testing the functions of the code and do not reflect default exposure parameters.</t>
  </si>
  <si>
    <t>Cell Color</t>
  </si>
  <si>
    <t>Meaning</t>
  </si>
  <si>
    <t>If the cell is yellow, then it is a calculated value using the cells within that column.</t>
  </si>
  <si>
    <t>If the cell is green, then it is a default or fixed value. If changed, this value will update throughout the entire sheet.</t>
  </si>
  <si>
    <t>*Please Note that all of the landuses have also been assigned a respective color.</t>
  </si>
  <si>
    <t>IRA res-a</t>
  </si>
  <si>
    <t>IRA res-c</t>
  </si>
  <si>
    <t>IFD res-adj</t>
  </si>
  <si>
    <t>IFA res-adj</t>
  </si>
  <si>
    <t>IRD w</t>
  </si>
  <si>
    <t>IRD ow</t>
  </si>
  <si>
    <t>IRD iw</t>
  </si>
  <si>
    <t>ED ow</t>
  </si>
  <si>
    <t>ET ow</t>
  </si>
  <si>
    <t>SA ow</t>
  </si>
  <si>
    <t>FQ ow</t>
  </si>
  <si>
    <t>ED iw</t>
  </si>
  <si>
    <t>ET iw</t>
  </si>
  <si>
    <t>SA iw</t>
  </si>
  <si>
    <t>FQ iw</t>
  </si>
  <si>
    <t>event/hour</t>
  </si>
  <si>
    <t>hour/day</t>
  </si>
  <si>
    <t>year</t>
  </si>
  <si>
    <t>risk/year per pCi/g</t>
  </si>
  <si>
    <t>risk/year per pCi/cm2</t>
  </si>
  <si>
    <t>(risk/year per pCi/cm2)</t>
  </si>
  <si>
    <t>SA w</t>
  </si>
  <si>
    <t>FQ w</t>
  </si>
  <si>
    <t>HR  w</t>
  </si>
  <si>
    <t>HR ow</t>
  </si>
  <si>
    <t>HR iw</t>
  </si>
  <si>
    <t>HR w</t>
  </si>
  <si>
    <t>HRw</t>
  </si>
  <si>
    <t>SF i</t>
  </si>
  <si>
    <t>SF o</t>
  </si>
  <si>
    <t>SF oa</t>
  </si>
  <si>
    <t>t res</t>
  </si>
  <si>
    <t>t w</t>
  </si>
  <si>
    <t>t ow</t>
  </si>
  <si>
    <t>t iw</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</si>
</sst>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E+00"/>
    <numFmt numFmtId="169" formatCode="0.00000E+00"/>
    <numFmt numFmtId="170" formatCode="0.0000E+00"/>
    <numFmt numFmtId="171" formatCode="0.000E+00"/>
    <numFmt numFmtId="172" formatCode="[$-409]dddd\,\ mmmm\ dd\,\ yyyy"/>
    <numFmt numFmtId="173" formatCode="[$-409]h:mm:ss\ AM/PM"/>
    <numFmt numFmtId="174" formatCode="0.000"/>
    <numFmt numFmtId="175" formatCode="[$-409]dddd\,\ mmmm\ d\,\ yyyy"/>
    <numFmt numFmtId="176" formatCode="0.0000"/>
    <numFmt numFmtId="177" formatCode="0.0E+00"/>
    <numFmt numFmtId="178" formatCode="0.00000"/>
    <numFmt numFmtId="179" formatCode="0.0"/>
    <numFmt numFmtId="180" formatCode="_(* #,##0_);_(* \(#,##0\);_(* &quot;-&quot;??_);_(@_)"/>
    <numFmt numFmtId="181" formatCode="0.000000"/>
    <numFmt numFmtId="182" formatCode="0.0000000"/>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4"/>
      <name val="Arial"/>
      <family val="2"/>
    </font>
    <font>
      <b/>
      <i/>
      <sz val="10"/>
      <name val="Arial"/>
      <family val="2"/>
    </font>
    <font>
      <sz val="11"/>
      <name val="Arial"/>
      <family val="2"/>
    </font>
    <font>
      <sz val="11"/>
      <color indexed="8"/>
      <name val="Calibri"/>
      <family val="2"/>
    </font>
    <font>
      <b/>
      <sz val="11"/>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sz val="10"/>
      <color indexed="49"/>
      <name val="Arial"/>
      <family val="2"/>
    </font>
    <font>
      <sz val="10"/>
      <color indexed="8"/>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8080"/>
      <name val="Arial"/>
      <family val="2"/>
    </font>
    <font>
      <sz val="10"/>
      <color theme="8" tint="-0.24997000396251678"/>
      <name val="Arial"/>
      <family val="2"/>
    </font>
    <font>
      <sz val="10"/>
      <color theme="1"/>
      <name val="Arial"/>
      <family val="2"/>
    </font>
    <font>
      <b/>
      <sz val="16"/>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4D7A1"/>
        <bgColor indexed="64"/>
      </patternFill>
    </fill>
    <fill>
      <patternFill patternType="solid">
        <fgColor rgb="FFFFFF00"/>
        <bgColor indexed="64"/>
      </patternFill>
    </fill>
    <fill>
      <patternFill patternType="solid">
        <fgColor rgb="FFFF0000"/>
        <bgColor indexed="64"/>
      </patternFill>
    </fill>
    <fill>
      <patternFill patternType="solid">
        <fgColor rgb="FF0066FF"/>
        <bgColor indexed="64"/>
      </patternFill>
    </fill>
    <fill>
      <patternFill patternType="solid">
        <fgColor rgb="FF9900FF"/>
        <bgColor indexed="64"/>
      </patternFill>
    </fill>
    <fill>
      <patternFill patternType="solid">
        <fgColor rgb="FFCC0099"/>
        <bgColor indexed="64"/>
      </patternFill>
    </fill>
    <fill>
      <patternFill patternType="solid">
        <fgColor rgb="FFFFFF6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style="thick"/>
    </border>
    <border>
      <left>
        <color indexed="63"/>
      </left>
      <right>
        <color indexed="63"/>
      </right>
      <top>
        <color indexed="63"/>
      </top>
      <bottom style="thick"/>
    </border>
    <border>
      <left style="thick"/>
      <right style="thin"/>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color indexed="63"/>
      </bottom>
    </border>
    <border>
      <left style="thick"/>
      <right>
        <color indexed="63"/>
      </right>
      <top style="thick"/>
      <bottom>
        <color indexed="63"/>
      </bottom>
    </border>
    <border>
      <left style="medium"/>
      <right>
        <color indexed="63"/>
      </right>
      <top>
        <color indexed="63"/>
      </top>
      <bottom style="thick"/>
    </border>
    <border>
      <left>
        <color indexed="63"/>
      </left>
      <right style="thick"/>
      <top>
        <color indexed="63"/>
      </top>
      <bottom style="thick"/>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thick"/>
    </border>
    <border>
      <left style="thin"/>
      <right style="thick"/>
      <top style="thick"/>
      <bottom>
        <color indexed="63"/>
      </bottom>
    </border>
    <border>
      <left style="thin"/>
      <right>
        <color indexed="63"/>
      </right>
      <top style="thick"/>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style="thin"/>
    </border>
    <border>
      <left>
        <color indexed="63"/>
      </left>
      <right style="thick"/>
      <top style="thick"/>
      <bottom>
        <color indexed="63"/>
      </bottom>
    </border>
    <border>
      <left style="medium"/>
      <right>
        <color indexed="63"/>
      </right>
      <top style="thick"/>
      <bottom>
        <color indexed="63"/>
      </bottom>
    </border>
    <border>
      <left>
        <color indexed="63"/>
      </left>
      <right>
        <color indexed="63"/>
      </right>
      <top style="thick"/>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ck"/>
      <right style="thick"/>
      <top style="thick"/>
      <bottom style="thick"/>
    </border>
    <border>
      <left style="thick"/>
      <right/>
      <top style="thin"/>
      <bottom style="thick"/>
    </border>
    <border>
      <left/>
      <right/>
      <top style="thin"/>
      <bottom style="thick"/>
    </border>
    <border>
      <left/>
      <right style="thick"/>
      <top style="thin"/>
      <bottom style="thick"/>
    </border>
    <border>
      <left style="thick"/>
      <right/>
      <top style="thick"/>
      <bottom style="thin"/>
    </border>
    <border>
      <left/>
      <right style="thick"/>
      <top style="thick"/>
      <bottom style="thin"/>
    </border>
    <border>
      <left/>
      <right/>
      <top style="thin"/>
      <bottom style="thin"/>
    </border>
    <border>
      <left>
        <color indexed="63"/>
      </left>
      <right style="thin"/>
      <top style="thin"/>
      <bottom style="thin"/>
    </border>
    <border>
      <left>
        <color indexed="63"/>
      </left>
      <right>
        <color indexed="63"/>
      </right>
      <top style="medium"/>
      <bottom>
        <color indexed="63"/>
      </bottom>
    </border>
    <border>
      <left style="thick"/>
      <right>
        <color indexed="63"/>
      </right>
      <top style="medium"/>
      <bottom>
        <color indexed="63"/>
      </bottom>
    </border>
    <border>
      <left style="thick"/>
      <right/>
      <top style="thick"/>
      <bottom style="thick"/>
    </border>
    <border>
      <left/>
      <right/>
      <top style="thick"/>
      <bottom style="thick"/>
    </border>
    <border>
      <left/>
      <right style="thick"/>
      <top style="thick"/>
      <bottom style="thick"/>
    </border>
  </borders>
  <cellStyleXfs count="2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4">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4" fillId="7" borderId="12" xfId="0" applyFont="1" applyFill="1" applyBorder="1" applyAlignment="1">
      <alignment horizontal="center" vertical="center"/>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3"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1" fontId="6" fillId="2" borderId="22" xfId="0" applyNumberFormat="1" applyFont="1" applyFill="1" applyBorder="1" applyAlignment="1">
      <alignment horizontal="center" vertical="center"/>
    </xf>
    <xf numFmtId="0" fontId="4" fillId="5" borderId="16" xfId="0" applyFont="1" applyFill="1" applyBorder="1" applyAlignment="1">
      <alignment horizontal="center" vertical="center"/>
    </xf>
    <xf numFmtId="11" fontId="6" fillId="5" borderId="22" xfId="0" applyNumberFormat="1" applyFont="1" applyFill="1" applyBorder="1" applyAlignment="1">
      <alignment horizontal="center" vertical="center"/>
    </xf>
    <xf numFmtId="0" fontId="4" fillId="3" borderId="16" xfId="0" applyFont="1" applyFill="1" applyBorder="1" applyAlignment="1">
      <alignment horizontal="center" vertical="center"/>
    </xf>
    <xf numFmtId="11" fontId="6" fillId="3" borderId="23" xfId="0" applyNumberFormat="1" applyFont="1" applyFill="1" applyBorder="1" applyAlignment="1">
      <alignment horizontal="center" vertical="center"/>
    </xf>
    <xf numFmtId="11" fontId="6" fillId="7" borderId="23" xfId="0" applyNumberFormat="1" applyFont="1" applyFill="1" applyBorder="1" applyAlignment="1">
      <alignment horizontal="center" vertical="center"/>
    </xf>
    <xf numFmtId="0" fontId="4" fillId="32" borderId="12" xfId="0" applyFont="1" applyFill="1" applyBorder="1" applyAlignment="1">
      <alignment horizontal="center" vertical="center"/>
    </xf>
    <xf numFmtId="11" fontId="6" fillId="32" borderId="22" xfId="0" applyNumberFormat="1" applyFont="1" applyFill="1" applyBorder="1" applyAlignment="1">
      <alignment horizontal="center" vertical="center"/>
    </xf>
    <xf numFmtId="0" fontId="0" fillId="0" borderId="0" xfId="0" applyFont="1" applyFill="1" applyAlignment="1">
      <alignment/>
    </xf>
    <xf numFmtId="0" fontId="4" fillId="13" borderId="24" xfId="0" applyFont="1" applyFill="1" applyBorder="1" applyAlignment="1">
      <alignment/>
    </xf>
    <xf numFmtId="0" fontId="4" fillId="13" borderId="25" xfId="0" applyFont="1" applyFill="1" applyBorder="1" applyAlignment="1">
      <alignment/>
    </xf>
    <xf numFmtId="0" fontId="4" fillId="9" borderId="24" xfId="0" applyFont="1" applyFill="1" applyBorder="1" applyAlignment="1">
      <alignment/>
    </xf>
    <xf numFmtId="0" fontId="4" fillId="9" borderId="25" xfId="0" applyFont="1" applyFill="1" applyBorder="1" applyAlignment="1">
      <alignment/>
    </xf>
    <xf numFmtId="11" fontId="0" fillId="0" borderId="0" xfId="0" applyNumberFormat="1" applyFont="1" applyAlignment="1">
      <alignment/>
    </xf>
    <xf numFmtId="0" fontId="0" fillId="0" borderId="0" xfId="0" applyFont="1" applyFill="1" applyAlignment="1">
      <alignment/>
    </xf>
    <xf numFmtId="0" fontId="4" fillId="13" borderId="15" xfId="0" applyFont="1" applyFill="1" applyBorder="1" applyAlignment="1">
      <alignment/>
    </xf>
    <xf numFmtId="0" fontId="4" fillId="13" borderId="26" xfId="0" applyFont="1" applyFill="1" applyBorder="1" applyAlignment="1">
      <alignment/>
    </xf>
    <xf numFmtId="0" fontId="4" fillId="13" borderId="27" xfId="0" applyFont="1" applyFill="1" applyBorder="1" applyAlignment="1">
      <alignment/>
    </xf>
    <xf numFmtId="0" fontId="4" fillId="9" borderId="15" xfId="0" applyFont="1" applyFill="1" applyBorder="1" applyAlignment="1">
      <alignment/>
    </xf>
    <xf numFmtId="0" fontId="4" fillId="9" borderId="26" xfId="0" applyFont="1" applyFill="1" applyBorder="1" applyAlignment="1">
      <alignment/>
    </xf>
    <xf numFmtId="0" fontId="4" fillId="9" borderId="27" xfId="0" applyFont="1" applyFill="1" applyBorder="1" applyAlignment="1">
      <alignment/>
    </xf>
    <xf numFmtId="11" fontId="48" fillId="33" borderId="28" xfId="232" applyNumberFormat="1" applyFont="1" applyFill="1" applyBorder="1" applyAlignment="1">
      <alignment horizontal="center" vertical="center"/>
      <protection/>
    </xf>
    <xf numFmtId="0" fontId="49" fillId="33" borderId="28" xfId="232" applyFont="1" applyFill="1" applyBorder="1" applyAlignment="1">
      <alignment horizontal="center" vertical="center"/>
      <protection/>
    </xf>
    <xf numFmtId="0" fontId="48" fillId="33" borderId="28" xfId="233" applyFont="1" applyFill="1" applyBorder="1" applyAlignment="1">
      <alignment horizontal="center" vertical="center"/>
      <protection/>
    </xf>
    <xf numFmtId="0" fontId="48" fillId="33" borderId="28" xfId="232" applyNumberFormat="1" applyFont="1" applyFill="1" applyBorder="1" applyAlignment="1">
      <alignment horizontal="center" vertical="center"/>
      <protection/>
    </xf>
    <xf numFmtId="0" fontId="48" fillId="33" borderId="29" xfId="232" applyFont="1" applyFill="1" applyBorder="1" applyAlignment="1">
      <alignment horizontal="center"/>
      <protection/>
    </xf>
    <xf numFmtId="0" fontId="48" fillId="33" borderId="28" xfId="232" applyFont="1" applyFill="1" applyBorder="1" applyAlignment="1">
      <alignment horizontal="center" vertical="center"/>
      <protection/>
    </xf>
    <xf numFmtId="11" fontId="0" fillId="0" borderId="0" xfId="0" applyNumberFormat="1" applyAlignment="1">
      <alignment horizontal="center"/>
    </xf>
    <xf numFmtId="0" fontId="0" fillId="0" borderId="0" xfId="0" applyFill="1" applyBorder="1" applyAlignment="1">
      <alignment/>
    </xf>
    <xf numFmtId="11" fontId="0" fillId="0" borderId="0" xfId="0" applyNumberForma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11" fontId="0" fillId="0" borderId="0" xfId="0" applyNumberFormat="1" applyFont="1" applyFill="1" applyBorder="1" applyAlignment="1">
      <alignment/>
    </xf>
    <xf numFmtId="11" fontId="0" fillId="0" borderId="0" xfId="0" applyNumberFormat="1" applyFont="1" applyFill="1" applyBorder="1" applyAlignment="1">
      <alignment horizontal="right"/>
    </xf>
    <xf numFmtId="0" fontId="0" fillId="0" borderId="0" xfId="0" applyFont="1" applyFill="1" applyBorder="1" applyAlignment="1">
      <alignment horizontal="center"/>
    </xf>
    <xf numFmtId="0" fontId="4" fillId="11" borderId="24" xfId="0" applyFont="1" applyFill="1" applyBorder="1" applyAlignment="1">
      <alignment/>
    </xf>
    <xf numFmtId="0" fontId="4" fillId="11" borderId="15" xfId="0" applyFont="1" applyFill="1" applyBorder="1" applyAlignment="1">
      <alignment/>
    </xf>
    <xf numFmtId="0" fontId="4" fillId="11" borderId="26" xfId="0" applyFont="1" applyFill="1" applyBorder="1" applyAlignment="1">
      <alignment/>
    </xf>
    <xf numFmtId="0" fontId="4" fillId="11" borderId="27" xfId="0" applyFont="1" applyFill="1" applyBorder="1" applyAlignment="1">
      <alignment/>
    </xf>
    <xf numFmtId="0" fontId="4" fillId="11" borderId="25" xfId="0" applyFont="1" applyFill="1" applyBorder="1" applyAlignment="1">
      <alignment/>
    </xf>
    <xf numFmtId="0" fontId="4" fillId="12" borderId="24" xfId="0" applyFont="1" applyFill="1" applyBorder="1" applyAlignment="1">
      <alignment/>
    </xf>
    <xf numFmtId="0" fontId="4" fillId="12" borderId="15" xfId="0" applyFont="1" applyFill="1" applyBorder="1" applyAlignment="1">
      <alignment/>
    </xf>
    <xf numFmtId="0" fontId="4" fillId="12" borderId="26" xfId="0" applyFont="1" applyFill="1" applyBorder="1" applyAlignment="1">
      <alignment/>
    </xf>
    <xf numFmtId="0" fontId="7" fillId="0" borderId="0" xfId="0" applyFont="1" applyAlignment="1">
      <alignment/>
    </xf>
    <xf numFmtId="0" fontId="7" fillId="0" borderId="0" xfId="0" applyFont="1" applyFill="1" applyAlignment="1">
      <alignment/>
    </xf>
    <xf numFmtId="0" fontId="4" fillId="4" borderId="12" xfId="0" applyFont="1" applyFill="1" applyBorder="1" applyAlignment="1">
      <alignment horizontal="center" vertical="center"/>
    </xf>
    <xf numFmtId="11" fontId="6" fillId="4" borderId="22" xfId="0" applyNumberFormat="1" applyFont="1" applyFill="1" applyBorder="1" applyAlignment="1">
      <alignment horizontal="center" vertical="center"/>
    </xf>
    <xf numFmtId="11" fontId="4" fillId="0" borderId="0" xfId="0" applyNumberFormat="1" applyFont="1" applyFill="1" applyBorder="1" applyAlignment="1">
      <alignment/>
    </xf>
    <xf numFmtId="0" fontId="0" fillId="0" borderId="0" xfId="0" applyFont="1" applyAlignment="1">
      <alignment/>
    </xf>
    <xf numFmtId="0" fontId="0" fillId="0" borderId="0" xfId="0" applyAlignment="1">
      <alignment/>
    </xf>
    <xf numFmtId="0" fontId="4" fillId="0" borderId="0" xfId="0" applyFont="1" applyAlignment="1">
      <alignment/>
    </xf>
    <xf numFmtId="0" fontId="0" fillId="0" borderId="0" xfId="0" applyFont="1" applyAlignment="1">
      <alignment horizontal="center"/>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48" fillId="33" borderId="0" xfId="0" applyFont="1" applyFill="1" applyAlignment="1">
      <alignment horizontal="center"/>
    </xf>
    <xf numFmtId="0" fontId="7" fillId="0" borderId="0" xfId="0" applyFont="1" applyFill="1" applyBorder="1" applyAlignment="1">
      <alignment/>
    </xf>
    <xf numFmtId="0" fontId="0" fillId="0" borderId="0" xfId="232" applyFont="1" applyFill="1" applyAlignment="1">
      <alignment vertical="center"/>
      <protection/>
    </xf>
    <xf numFmtId="0" fontId="0" fillId="0" borderId="0" xfId="232" applyFont="1" applyFill="1" applyBorder="1" applyAlignment="1">
      <alignment vertical="center"/>
      <protection/>
    </xf>
    <xf numFmtId="0" fontId="0" fillId="0" borderId="0" xfId="232" applyAlignment="1">
      <alignment vertical="center"/>
      <protection/>
    </xf>
    <xf numFmtId="0" fontId="0" fillId="0" borderId="0" xfId="232" applyFont="1" applyAlignment="1">
      <alignment vertical="center"/>
      <protection/>
    </xf>
    <xf numFmtId="0" fontId="0" fillId="0" borderId="0" xfId="232" applyNumberFormat="1" applyFont="1" applyFill="1" applyAlignment="1">
      <alignment horizontal="right" vertical="center"/>
      <protection/>
    </xf>
    <xf numFmtId="0" fontId="0" fillId="0" borderId="0" xfId="232" applyFont="1" applyFill="1" applyAlignment="1">
      <alignment horizontal="right" vertical="center"/>
      <protection/>
    </xf>
    <xf numFmtId="0" fontId="0" fillId="0" borderId="0" xfId="232" applyFont="1" applyFill="1" applyAlignment="1">
      <alignment horizontal="left" vertical="center"/>
      <protection/>
    </xf>
    <xf numFmtId="0" fontId="49" fillId="33" borderId="0" xfId="232" applyFont="1" applyFill="1" applyAlignment="1">
      <alignment horizontal="center" vertical="center"/>
      <protection/>
    </xf>
    <xf numFmtId="0" fontId="0" fillId="0" borderId="0" xfId="232">
      <alignment/>
      <protection/>
    </xf>
    <xf numFmtId="0" fontId="0" fillId="0" borderId="0" xfId="232" applyFont="1">
      <alignment/>
      <protection/>
    </xf>
    <xf numFmtId="0" fontId="0" fillId="0" borderId="0" xfId="233">
      <alignment/>
      <protection/>
    </xf>
    <xf numFmtId="0" fontId="0" fillId="0" borderId="0" xfId="233" applyFont="1" applyFill="1" applyAlignment="1">
      <alignment vertical="center"/>
      <protection/>
    </xf>
    <xf numFmtId="0" fontId="0" fillId="0" borderId="0" xfId="233" applyFont="1" applyAlignment="1">
      <alignment vertical="center"/>
      <protection/>
    </xf>
    <xf numFmtId="11" fontId="48" fillId="33" borderId="0" xfId="232" applyNumberFormat="1" applyFont="1" applyFill="1" applyAlignment="1">
      <alignment horizontal="center"/>
      <protection/>
    </xf>
    <xf numFmtId="0" fontId="0" fillId="0" borderId="0" xfId="232" applyFont="1" applyFill="1">
      <alignment/>
      <protection/>
    </xf>
    <xf numFmtId="0" fontId="48" fillId="33" borderId="0" xfId="232" applyFont="1" applyFill="1" applyAlignment="1">
      <alignment horizontal="center"/>
      <protection/>
    </xf>
    <xf numFmtId="0" fontId="48" fillId="33" borderId="0" xfId="232" applyNumberFormat="1" applyFont="1" applyFill="1" applyAlignment="1">
      <alignment horizontal="center" vertical="center"/>
      <protection/>
    </xf>
    <xf numFmtId="0" fontId="4" fillId="12" borderId="27" xfId="0" applyFont="1" applyFill="1" applyBorder="1" applyAlignment="1">
      <alignment/>
    </xf>
    <xf numFmtId="0" fontId="4" fillId="12" borderId="25" xfId="0" applyFont="1" applyFill="1" applyBorder="1" applyAlignment="1">
      <alignment/>
    </xf>
    <xf numFmtId="0" fontId="4" fillId="18" borderId="24" xfId="0" applyFont="1" applyFill="1" applyBorder="1" applyAlignment="1">
      <alignment/>
    </xf>
    <xf numFmtId="0" fontId="4" fillId="18" borderId="15" xfId="0" applyFont="1" applyFill="1" applyBorder="1" applyAlignment="1">
      <alignment/>
    </xf>
    <xf numFmtId="0" fontId="4" fillId="18" borderId="26" xfId="0" applyFont="1" applyFill="1" applyBorder="1" applyAlignment="1">
      <alignment/>
    </xf>
    <xf numFmtId="0" fontId="4" fillId="18" borderId="27" xfId="0" applyFont="1" applyFill="1" applyBorder="1" applyAlignment="1">
      <alignment/>
    </xf>
    <xf numFmtId="0" fontId="4" fillId="18" borderId="25" xfId="0" applyFont="1" applyFill="1" applyBorder="1" applyAlignment="1">
      <alignment/>
    </xf>
    <xf numFmtId="0" fontId="4" fillId="19" borderId="24" xfId="0" applyFont="1" applyFill="1" applyBorder="1" applyAlignment="1">
      <alignment/>
    </xf>
    <xf numFmtId="0" fontId="4" fillId="19" borderId="15" xfId="0" applyFont="1" applyFill="1" applyBorder="1" applyAlignment="1">
      <alignment/>
    </xf>
    <xf numFmtId="0" fontId="4" fillId="19" borderId="26" xfId="0" applyFont="1" applyFill="1" applyBorder="1" applyAlignment="1">
      <alignment/>
    </xf>
    <xf numFmtId="0" fontId="4" fillId="19" borderId="27" xfId="0" applyFont="1" applyFill="1" applyBorder="1" applyAlignment="1">
      <alignment/>
    </xf>
    <xf numFmtId="0" fontId="4" fillId="19" borderId="25" xfId="0" applyFont="1" applyFill="1" applyBorder="1" applyAlignment="1">
      <alignment/>
    </xf>
    <xf numFmtId="0" fontId="4" fillId="3" borderId="24" xfId="0" applyFont="1" applyFill="1" applyBorder="1" applyAlignment="1">
      <alignment/>
    </xf>
    <xf numFmtId="0" fontId="4" fillId="3" borderId="15" xfId="0" applyFont="1" applyFill="1" applyBorder="1" applyAlignment="1">
      <alignment/>
    </xf>
    <xf numFmtId="0" fontId="4" fillId="3" borderId="26" xfId="0" applyFont="1" applyFill="1" applyBorder="1" applyAlignment="1">
      <alignment/>
    </xf>
    <xf numFmtId="0" fontId="4" fillId="3" borderId="27" xfId="0" applyFont="1" applyFill="1" applyBorder="1" applyAlignment="1">
      <alignment/>
    </xf>
    <xf numFmtId="0" fontId="4" fillId="3" borderId="25" xfId="0" applyFont="1" applyFill="1" applyBorder="1" applyAlignment="1">
      <alignment/>
    </xf>
    <xf numFmtId="0" fontId="4" fillId="5" borderId="24" xfId="0" applyFont="1" applyFill="1" applyBorder="1" applyAlignment="1">
      <alignment/>
    </xf>
    <xf numFmtId="0" fontId="4" fillId="5" borderId="15" xfId="0" applyFont="1" applyFill="1" applyBorder="1" applyAlignment="1">
      <alignment/>
    </xf>
    <xf numFmtId="0" fontId="4" fillId="5" borderId="26" xfId="0" applyFont="1" applyFill="1" applyBorder="1" applyAlignment="1">
      <alignment/>
    </xf>
    <xf numFmtId="0" fontId="4" fillId="5" borderId="27" xfId="0" applyFont="1" applyFill="1" applyBorder="1" applyAlignment="1">
      <alignment/>
    </xf>
    <xf numFmtId="0" fontId="4" fillId="5" borderId="25" xfId="0" applyFont="1" applyFill="1" applyBorder="1" applyAlignment="1">
      <alignment/>
    </xf>
    <xf numFmtId="0" fontId="0" fillId="0" borderId="0" xfId="232" applyNumberFormat="1" applyFill="1" applyAlignment="1">
      <alignment vertical="center"/>
      <protection/>
    </xf>
    <xf numFmtId="0" fontId="0" fillId="0" borderId="0" xfId="232" applyNumberFormat="1" applyAlignment="1">
      <alignment vertical="center"/>
      <protection/>
    </xf>
    <xf numFmtId="0" fontId="0" fillId="0" borderId="0" xfId="232" applyNumberFormat="1" applyFont="1" applyFill="1" applyAlignment="1">
      <alignment vertical="center"/>
      <protection/>
    </xf>
    <xf numFmtId="0" fontId="0" fillId="0" borderId="0" xfId="232" applyFill="1" applyAlignment="1">
      <alignment vertical="center"/>
      <protection/>
    </xf>
    <xf numFmtId="0" fontId="0" fillId="0" borderId="0" xfId="232" applyNumberFormat="1" applyFont="1" applyFill="1" applyAlignment="1">
      <alignment horizontal="left" vertical="center"/>
      <protection/>
    </xf>
    <xf numFmtId="0" fontId="0" fillId="0" borderId="0" xfId="232" applyNumberFormat="1" applyAlignment="1">
      <alignment horizontal="left" vertical="center"/>
      <protection/>
    </xf>
    <xf numFmtId="0" fontId="4" fillId="6" borderId="24" xfId="0" applyFont="1" applyFill="1" applyBorder="1" applyAlignment="1">
      <alignment/>
    </xf>
    <xf numFmtId="0" fontId="4" fillId="6" borderId="15" xfId="0" applyFont="1" applyFill="1" applyBorder="1" applyAlignment="1">
      <alignment/>
    </xf>
    <xf numFmtId="0" fontId="4" fillId="6" borderId="26" xfId="0" applyFont="1" applyFill="1" applyBorder="1" applyAlignment="1">
      <alignment/>
    </xf>
    <xf numFmtId="0" fontId="4" fillId="6" borderId="27" xfId="0" applyFont="1" applyFill="1" applyBorder="1" applyAlignment="1">
      <alignment/>
    </xf>
    <xf numFmtId="0" fontId="4" fillId="6" borderId="25" xfId="0" applyFont="1" applyFill="1" applyBorder="1" applyAlignment="1">
      <alignment/>
    </xf>
    <xf numFmtId="0" fontId="4" fillId="15" borderId="24" xfId="0" applyFont="1" applyFill="1" applyBorder="1" applyAlignment="1">
      <alignment/>
    </xf>
    <xf numFmtId="0" fontId="4" fillId="15" borderId="15" xfId="0" applyFont="1" applyFill="1" applyBorder="1" applyAlignment="1">
      <alignment/>
    </xf>
    <xf numFmtId="0" fontId="4" fillId="15" borderId="26" xfId="0" applyFont="1" applyFill="1" applyBorder="1" applyAlignment="1">
      <alignment/>
    </xf>
    <xf numFmtId="0" fontId="4" fillId="15" borderId="27" xfId="0" applyFont="1" applyFill="1" applyBorder="1" applyAlignment="1">
      <alignment/>
    </xf>
    <xf numFmtId="0" fontId="4" fillId="15" borderId="25" xfId="0" applyFont="1" applyFill="1" applyBorder="1" applyAlignment="1">
      <alignment/>
    </xf>
    <xf numFmtId="0" fontId="4" fillId="17" borderId="24" xfId="0" applyFont="1" applyFill="1" applyBorder="1" applyAlignment="1">
      <alignment/>
    </xf>
    <xf numFmtId="0" fontId="4" fillId="17" borderId="15" xfId="0" applyFont="1" applyFill="1" applyBorder="1" applyAlignment="1">
      <alignment/>
    </xf>
    <xf numFmtId="0" fontId="4" fillId="17" borderId="26" xfId="0" applyFont="1" applyFill="1" applyBorder="1" applyAlignment="1">
      <alignment/>
    </xf>
    <xf numFmtId="0" fontId="4" fillId="17" borderId="27" xfId="0" applyFont="1" applyFill="1" applyBorder="1" applyAlignment="1">
      <alignment/>
    </xf>
    <xf numFmtId="0" fontId="4" fillId="17" borderId="25"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17" borderId="30" xfId="0" applyFont="1" applyFill="1" applyBorder="1" applyAlignment="1">
      <alignment/>
    </xf>
    <xf numFmtId="0" fontId="0" fillId="17" borderId="27" xfId="0" applyFont="1" applyFill="1" applyBorder="1" applyAlignment="1">
      <alignment/>
    </xf>
    <xf numFmtId="0" fontId="0" fillId="17" borderId="15" xfId="0" applyFont="1" applyFill="1" applyBorder="1" applyAlignment="1">
      <alignment/>
    </xf>
    <xf numFmtId="0" fontId="0" fillId="17" borderId="24" xfId="0" applyFont="1" applyFill="1" applyBorder="1" applyAlignment="1">
      <alignment/>
    </xf>
    <xf numFmtId="0" fontId="0" fillId="17" borderId="26" xfId="0" applyFont="1" applyFill="1" applyBorder="1" applyAlignment="1">
      <alignment/>
    </xf>
    <xf numFmtId="0" fontId="0" fillId="17" borderId="25" xfId="0" applyFont="1" applyFill="1" applyBorder="1" applyAlignment="1">
      <alignment/>
    </xf>
    <xf numFmtId="11" fontId="4" fillId="17" borderId="31" xfId="0" applyNumberFormat="1" applyFont="1" applyFill="1" applyBorder="1" applyAlignment="1">
      <alignment horizontal="center"/>
    </xf>
    <xf numFmtId="11" fontId="4" fillId="17" borderId="28" xfId="0" applyNumberFormat="1" applyFont="1" applyFill="1" applyBorder="1" applyAlignment="1">
      <alignment horizontal="center"/>
    </xf>
    <xf numFmtId="11" fontId="4" fillId="17" borderId="32" xfId="0" applyNumberFormat="1" applyFont="1" applyFill="1" applyBorder="1" applyAlignment="1">
      <alignment horizontal="center"/>
    </xf>
    <xf numFmtId="0" fontId="0" fillId="18" borderId="30" xfId="0" applyFont="1" applyFill="1" applyBorder="1" applyAlignment="1">
      <alignment/>
    </xf>
    <xf numFmtId="0" fontId="0" fillId="18" borderId="27" xfId="0" applyFont="1" applyFill="1" applyBorder="1" applyAlignment="1">
      <alignment/>
    </xf>
    <xf numFmtId="0" fontId="0" fillId="18" borderId="15" xfId="0" applyFont="1" applyFill="1" applyBorder="1" applyAlignment="1">
      <alignment/>
    </xf>
    <xf numFmtId="0" fontId="0" fillId="18" borderId="24" xfId="0" applyFont="1" applyFill="1" applyBorder="1" applyAlignment="1">
      <alignment/>
    </xf>
    <xf numFmtId="0" fontId="0" fillId="18" borderId="26" xfId="0" applyFont="1" applyFill="1" applyBorder="1" applyAlignment="1">
      <alignment/>
    </xf>
    <xf numFmtId="0" fontId="0" fillId="18" borderId="25" xfId="0" applyFont="1" applyFill="1" applyBorder="1" applyAlignment="1">
      <alignment/>
    </xf>
    <xf numFmtId="0" fontId="0" fillId="15" borderId="30" xfId="0" applyFont="1" applyFill="1" applyBorder="1" applyAlignment="1">
      <alignment/>
    </xf>
    <xf numFmtId="0" fontId="0" fillId="15" borderId="27" xfId="0" applyFont="1" applyFill="1" applyBorder="1" applyAlignment="1">
      <alignment/>
    </xf>
    <xf numFmtId="0" fontId="0" fillId="15" borderId="15" xfId="0" applyFont="1" applyFill="1" applyBorder="1" applyAlignment="1">
      <alignment/>
    </xf>
    <xf numFmtId="0" fontId="0" fillId="15" borderId="24" xfId="0" applyFont="1" applyFill="1" applyBorder="1" applyAlignment="1">
      <alignment/>
    </xf>
    <xf numFmtId="0" fontId="0" fillId="15" borderId="26" xfId="0" applyFont="1" applyFill="1" applyBorder="1" applyAlignment="1">
      <alignment/>
    </xf>
    <xf numFmtId="0" fontId="0" fillId="15" borderId="25" xfId="0" applyFont="1" applyFill="1" applyBorder="1" applyAlignment="1">
      <alignment/>
    </xf>
    <xf numFmtId="0" fontId="0" fillId="9" borderId="30" xfId="0" applyFont="1" applyFill="1" applyBorder="1" applyAlignment="1">
      <alignment/>
    </xf>
    <xf numFmtId="0" fontId="0" fillId="9" borderId="15" xfId="0" applyFont="1" applyFill="1" applyBorder="1" applyAlignment="1">
      <alignment/>
    </xf>
    <xf numFmtId="0" fontId="0" fillId="9" borderId="24" xfId="0" applyFont="1" applyFill="1" applyBorder="1" applyAlignment="1">
      <alignment/>
    </xf>
    <xf numFmtId="0" fontId="0" fillId="9" borderId="26" xfId="0" applyFont="1" applyFill="1" applyBorder="1" applyAlignment="1">
      <alignment/>
    </xf>
    <xf numFmtId="0" fontId="0" fillId="9" borderId="25" xfId="0" applyFont="1" applyFill="1" applyBorder="1" applyAlignment="1">
      <alignment/>
    </xf>
    <xf numFmtId="11" fontId="4" fillId="18" borderId="28" xfId="0" applyNumberFormat="1" applyFont="1" applyFill="1" applyBorder="1" applyAlignment="1">
      <alignment horizontal="center"/>
    </xf>
    <xf numFmtId="11" fontId="4" fillId="18" borderId="32" xfId="0" applyNumberFormat="1" applyFont="1" applyFill="1" applyBorder="1" applyAlignment="1">
      <alignment horizontal="center"/>
    </xf>
    <xf numFmtId="11" fontId="4" fillId="18" borderId="31" xfId="0" applyNumberFormat="1" applyFont="1" applyFill="1" applyBorder="1" applyAlignment="1">
      <alignment horizontal="center"/>
    </xf>
    <xf numFmtId="11" fontId="4" fillId="15" borderId="28" xfId="0" applyNumberFormat="1" applyFont="1" applyFill="1" applyBorder="1" applyAlignment="1">
      <alignment horizontal="center"/>
    </xf>
    <xf numFmtId="11" fontId="4" fillId="15" borderId="32" xfId="0" applyNumberFormat="1" applyFont="1" applyFill="1" applyBorder="1" applyAlignment="1">
      <alignment horizontal="center"/>
    </xf>
    <xf numFmtId="11" fontId="4" fillId="15" borderId="31" xfId="0" applyNumberFormat="1" applyFont="1" applyFill="1" applyBorder="1" applyAlignment="1">
      <alignment horizontal="center"/>
    </xf>
    <xf numFmtId="11" fontId="4" fillId="6" borderId="28" xfId="0" applyNumberFormat="1" applyFont="1" applyFill="1" applyBorder="1" applyAlignment="1">
      <alignment horizontal="center"/>
    </xf>
    <xf numFmtId="11" fontId="4" fillId="6" borderId="32" xfId="0" applyNumberFormat="1" applyFont="1" applyFill="1" applyBorder="1" applyAlignment="1">
      <alignment horizontal="center"/>
    </xf>
    <xf numFmtId="11" fontId="4" fillId="3" borderId="28" xfId="0" applyNumberFormat="1" applyFont="1" applyFill="1" applyBorder="1" applyAlignment="1">
      <alignment horizontal="center"/>
    </xf>
    <xf numFmtId="11" fontId="4" fillId="3" borderId="32" xfId="0" applyNumberFormat="1" applyFont="1" applyFill="1" applyBorder="1" applyAlignment="1">
      <alignment horizontal="center"/>
    </xf>
    <xf numFmtId="11" fontId="4" fillId="5" borderId="28" xfId="0" applyNumberFormat="1" applyFont="1" applyFill="1" applyBorder="1" applyAlignment="1">
      <alignment horizontal="center"/>
    </xf>
    <xf numFmtId="11" fontId="4" fillId="5" borderId="32" xfId="0" applyNumberFormat="1" applyFont="1" applyFill="1" applyBorder="1" applyAlignment="1">
      <alignment horizontal="center"/>
    </xf>
    <xf numFmtId="0" fontId="4" fillId="7" borderId="15" xfId="0" applyFont="1" applyFill="1" applyBorder="1" applyAlignment="1">
      <alignment/>
    </xf>
    <xf numFmtId="11" fontId="4" fillId="7" borderId="28" xfId="0" applyNumberFormat="1" applyFont="1" applyFill="1" applyBorder="1" applyAlignment="1">
      <alignment horizontal="center"/>
    </xf>
    <xf numFmtId="0" fontId="4" fillId="7" borderId="24" xfId="0" applyFont="1" applyFill="1" applyBorder="1" applyAlignment="1">
      <alignment/>
    </xf>
    <xf numFmtId="0" fontId="4" fillId="7" borderId="26" xfId="0" applyFont="1" applyFill="1" applyBorder="1" applyAlignment="1">
      <alignment/>
    </xf>
    <xf numFmtId="11" fontId="4" fillId="7" borderId="32" xfId="0" applyNumberFormat="1" applyFont="1" applyFill="1" applyBorder="1" applyAlignment="1">
      <alignment horizontal="center"/>
    </xf>
    <xf numFmtId="0" fontId="4" fillId="7" borderId="27" xfId="0" applyFont="1" applyFill="1" applyBorder="1" applyAlignment="1">
      <alignment/>
    </xf>
    <xf numFmtId="0" fontId="4" fillId="7" borderId="25" xfId="0" applyFont="1" applyFill="1" applyBorder="1" applyAlignment="1">
      <alignment/>
    </xf>
    <xf numFmtId="11" fontId="4" fillId="11" borderId="32" xfId="0" applyNumberFormat="1" applyFont="1" applyFill="1" applyBorder="1" applyAlignment="1">
      <alignment horizontal="center"/>
    </xf>
    <xf numFmtId="0" fontId="0" fillId="11" borderId="30" xfId="0" applyFont="1" applyFill="1" applyBorder="1" applyAlignment="1">
      <alignment/>
    </xf>
    <xf numFmtId="0" fontId="0" fillId="11" borderId="15" xfId="0" applyFont="1" applyFill="1" applyBorder="1" applyAlignment="1">
      <alignment/>
    </xf>
    <xf numFmtId="0" fontId="0" fillId="11" borderId="24" xfId="0" applyFont="1" applyFill="1" applyBorder="1" applyAlignment="1">
      <alignment/>
    </xf>
    <xf numFmtId="0" fontId="0" fillId="11" borderId="26" xfId="0" applyFont="1" applyFill="1" applyBorder="1" applyAlignment="1">
      <alignment/>
    </xf>
    <xf numFmtId="11" fontId="4" fillId="12" borderId="28" xfId="0" applyNumberFormat="1" applyFont="1" applyFill="1" applyBorder="1" applyAlignment="1">
      <alignment horizontal="center"/>
    </xf>
    <xf numFmtId="11" fontId="4" fillId="12" borderId="32" xfId="0" applyNumberFormat="1" applyFont="1" applyFill="1" applyBorder="1" applyAlignment="1">
      <alignment horizontal="center"/>
    </xf>
    <xf numFmtId="0" fontId="0" fillId="12" borderId="30" xfId="0" applyFont="1" applyFill="1" applyBorder="1" applyAlignment="1">
      <alignment/>
    </xf>
    <xf numFmtId="11" fontId="4" fillId="12" borderId="31" xfId="0" applyNumberFormat="1" applyFont="1" applyFill="1" applyBorder="1" applyAlignment="1">
      <alignment horizontal="center"/>
    </xf>
    <xf numFmtId="0" fontId="0" fillId="12" borderId="27" xfId="0" applyFont="1" applyFill="1" applyBorder="1" applyAlignment="1">
      <alignment/>
    </xf>
    <xf numFmtId="0" fontId="0" fillId="12" borderId="15" xfId="0" applyFont="1" applyFill="1" applyBorder="1" applyAlignment="1">
      <alignment/>
    </xf>
    <xf numFmtId="0" fontId="0" fillId="12" borderId="24" xfId="0" applyFont="1" applyFill="1" applyBorder="1" applyAlignment="1">
      <alignment/>
    </xf>
    <xf numFmtId="0" fontId="0" fillId="12" borderId="26" xfId="0" applyFont="1" applyFill="1" applyBorder="1" applyAlignment="1">
      <alignment/>
    </xf>
    <xf numFmtId="0" fontId="0" fillId="12" borderId="25" xfId="0" applyFont="1" applyFill="1" applyBorder="1" applyAlignment="1">
      <alignment/>
    </xf>
    <xf numFmtId="0" fontId="0" fillId="19" borderId="30" xfId="0" applyFont="1" applyFill="1" applyBorder="1" applyAlignment="1">
      <alignment/>
    </xf>
    <xf numFmtId="11" fontId="4" fillId="19" borderId="31" xfId="0" applyNumberFormat="1" applyFont="1" applyFill="1" applyBorder="1" applyAlignment="1">
      <alignment horizontal="center"/>
    </xf>
    <xf numFmtId="0" fontId="0" fillId="19" borderId="27" xfId="0" applyFont="1" applyFill="1" applyBorder="1" applyAlignment="1">
      <alignment/>
    </xf>
    <xf numFmtId="0" fontId="0" fillId="19" borderId="15" xfId="0" applyFont="1" applyFill="1" applyBorder="1" applyAlignment="1">
      <alignment/>
    </xf>
    <xf numFmtId="11" fontId="4" fillId="19" borderId="28" xfId="0" applyNumberFormat="1" applyFont="1" applyFill="1" applyBorder="1" applyAlignment="1">
      <alignment horizontal="center"/>
    </xf>
    <xf numFmtId="0" fontId="0" fillId="19" borderId="24" xfId="0" applyFont="1" applyFill="1" applyBorder="1" applyAlignment="1">
      <alignment/>
    </xf>
    <xf numFmtId="0" fontId="0" fillId="19" borderId="26" xfId="0" applyFont="1" applyFill="1" applyBorder="1" applyAlignment="1">
      <alignment/>
    </xf>
    <xf numFmtId="11" fontId="4" fillId="19" borderId="32" xfId="0" applyNumberFormat="1" applyFont="1" applyFill="1" applyBorder="1" applyAlignment="1">
      <alignment horizontal="center"/>
    </xf>
    <xf numFmtId="0" fontId="0" fillId="19" borderId="25" xfId="0" applyFont="1" applyFill="1" applyBorder="1" applyAlignment="1">
      <alignment/>
    </xf>
    <xf numFmtId="0" fontId="4" fillId="17" borderId="30" xfId="0" applyFont="1" applyFill="1" applyBorder="1" applyAlignment="1">
      <alignment/>
    </xf>
    <xf numFmtId="0" fontId="4" fillId="19" borderId="30" xfId="0" applyFont="1" applyFill="1" applyBorder="1" applyAlignment="1">
      <alignment/>
    </xf>
    <xf numFmtId="0" fontId="4" fillId="18" borderId="30" xfId="0" applyFont="1" applyFill="1" applyBorder="1" applyAlignment="1">
      <alignment/>
    </xf>
    <xf numFmtId="0" fontId="4" fillId="15" borderId="30" xfId="0" applyFont="1" applyFill="1" applyBorder="1" applyAlignment="1">
      <alignment/>
    </xf>
    <xf numFmtId="11" fontId="4" fillId="13" borderId="32" xfId="0" applyNumberFormat="1" applyFont="1" applyFill="1" applyBorder="1" applyAlignment="1">
      <alignment horizontal="center"/>
    </xf>
    <xf numFmtId="0" fontId="0" fillId="13" borderId="30" xfId="0" applyFont="1" applyFill="1" applyBorder="1" applyAlignment="1">
      <alignment/>
    </xf>
    <xf numFmtId="0" fontId="0" fillId="13" borderId="27" xfId="0" applyFont="1" applyFill="1" applyBorder="1" applyAlignment="1">
      <alignment/>
    </xf>
    <xf numFmtId="0" fontId="0" fillId="13" borderId="15" xfId="0" applyFont="1" applyFill="1" applyBorder="1" applyAlignment="1">
      <alignment/>
    </xf>
    <xf numFmtId="0" fontId="0" fillId="13" borderId="24" xfId="0" applyFont="1" applyFill="1" applyBorder="1" applyAlignment="1">
      <alignment/>
    </xf>
    <xf numFmtId="0" fontId="0" fillId="13" borderId="26" xfId="0" applyFont="1" applyFill="1" applyBorder="1" applyAlignment="1">
      <alignment/>
    </xf>
    <xf numFmtId="0" fontId="0" fillId="13" borderId="25" xfId="0" applyFont="1" applyFill="1" applyBorder="1" applyAlignment="1">
      <alignment/>
    </xf>
    <xf numFmtId="11" fontId="4" fillId="9" borderId="32" xfId="0" applyNumberFormat="1" applyFont="1" applyFill="1" applyBorder="1" applyAlignment="1">
      <alignment horizontal="center"/>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36" xfId="0" applyBorder="1" applyAlignment="1">
      <alignment/>
    </xf>
    <xf numFmtId="0" fontId="0" fillId="0" borderId="0" xfId="0" applyFont="1" applyBorder="1" applyAlignment="1">
      <alignment/>
    </xf>
    <xf numFmtId="0" fontId="0" fillId="0" borderId="35" xfId="0" applyBorder="1" applyAlignment="1">
      <alignment/>
    </xf>
    <xf numFmtId="0" fontId="0" fillId="0" borderId="37" xfId="0" applyFont="1" applyBorder="1" applyAlignment="1">
      <alignment/>
    </xf>
    <xf numFmtId="0" fontId="0" fillId="0" borderId="38" xfId="0" applyFont="1" applyBorder="1" applyAlignment="1">
      <alignment/>
    </xf>
    <xf numFmtId="0" fontId="4" fillId="5" borderId="30" xfId="0" applyFont="1" applyFill="1" applyBorder="1" applyAlignment="1">
      <alignment/>
    </xf>
    <xf numFmtId="11" fontId="4" fillId="5" borderId="31" xfId="0" applyNumberFormat="1" applyFont="1" applyFill="1" applyBorder="1" applyAlignment="1">
      <alignment horizontal="center"/>
    </xf>
    <xf numFmtId="0" fontId="4" fillId="7" borderId="30" xfId="0" applyFont="1" applyFill="1" applyBorder="1" applyAlignment="1">
      <alignment/>
    </xf>
    <xf numFmtId="11" fontId="4" fillId="7" borderId="31" xfId="0" applyNumberFormat="1" applyFont="1" applyFill="1" applyBorder="1" applyAlignment="1">
      <alignment horizontal="center"/>
    </xf>
    <xf numFmtId="0" fontId="4" fillId="6" borderId="30" xfId="0" applyFont="1" applyFill="1" applyBorder="1" applyAlignment="1">
      <alignment/>
    </xf>
    <xf numFmtId="11" fontId="4" fillId="6" borderId="31" xfId="0" applyNumberFormat="1" applyFont="1" applyFill="1" applyBorder="1" applyAlignment="1">
      <alignment horizontal="center"/>
    </xf>
    <xf numFmtId="0" fontId="4" fillId="3" borderId="30" xfId="0" applyFont="1" applyFill="1" applyBorder="1" applyAlignment="1">
      <alignment/>
    </xf>
    <xf numFmtId="11" fontId="4" fillId="3" borderId="31" xfId="0" applyNumberFormat="1" applyFont="1" applyFill="1" applyBorder="1" applyAlignment="1">
      <alignment horizontal="center"/>
    </xf>
    <xf numFmtId="0" fontId="4" fillId="11" borderId="30" xfId="0" applyFont="1" applyFill="1" applyBorder="1" applyAlignment="1">
      <alignment/>
    </xf>
    <xf numFmtId="0" fontId="4" fillId="13" borderId="30" xfId="0" applyFont="1" applyFill="1" applyBorder="1" applyAlignment="1">
      <alignment/>
    </xf>
    <xf numFmtId="0" fontId="4" fillId="12" borderId="30" xfId="0" applyFont="1" applyFill="1" applyBorder="1" applyAlignment="1">
      <alignment/>
    </xf>
    <xf numFmtId="0" fontId="4" fillId="9" borderId="30" xfId="0" applyFont="1" applyFill="1" applyBorder="1" applyAlignment="1">
      <alignment/>
    </xf>
    <xf numFmtId="0" fontId="0" fillId="0" borderId="13" xfId="0" applyFont="1" applyBorder="1" applyAlignment="1">
      <alignment/>
    </xf>
    <xf numFmtId="2" fontId="0" fillId="0" borderId="20" xfId="0" applyNumberFormat="1" applyBorder="1" applyAlignment="1">
      <alignment/>
    </xf>
    <xf numFmtId="0" fontId="0" fillId="11" borderId="25" xfId="0" applyFont="1" applyFill="1" applyBorder="1" applyAlignment="1">
      <alignment/>
    </xf>
    <xf numFmtId="11" fontId="4" fillId="11" borderId="28" xfId="0" applyNumberFormat="1" applyFont="1" applyFill="1" applyBorder="1" applyAlignment="1">
      <alignment horizontal="center"/>
    </xf>
    <xf numFmtId="11" fontId="4" fillId="9" borderId="28" xfId="0" applyNumberFormat="1" applyFont="1" applyFill="1" applyBorder="1" applyAlignment="1">
      <alignment horizontal="center"/>
    </xf>
    <xf numFmtId="11" fontId="4" fillId="13" borderId="28" xfId="0" applyNumberFormat="1" applyFont="1" applyFill="1" applyBorder="1" applyAlignment="1">
      <alignment horizontal="center"/>
    </xf>
    <xf numFmtId="0" fontId="0" fillId="11" borderId="27" xfId="0" applyFont="1" applyFill="1" applyBorder="1" applyAlignment="1">
      <alignment/>
    </xf>
    <xf numFmtId="11" fontId="4" fillId="11" borderId="31" xfId="0" applyNumberFormat="1" applyFont="1" applyFill="1" applyBorder="1" applyAlignment="1">
      <alignment horizontal="center"/>
    </xf>
    <xf numFmtId="0" fontId="0" fillId="9" borderId="27" xfId="0" applyFont="1" applyFill="1" applyBorder="1" applyAlignment="1">
      <alignment/>
    </xf>
    <xf numFmtId="11" fontId="4" fillId="9" borderId="31" xfId="0" applyNumberFormat="1" applyFont="1" applyFill="1" applyBorder="1" applyAlignment="1">
      <alignment horizontal="center"/>
    </xf>
    <xf numFmtId="11" fontId="4" fillId="13" borderId="31" xfId="0" applyNumberFormat="1" applyFont="1" applyFill="1" applyBorder="1" applyAlignment="1">
      <alignment horizontal="center"/>
    </xf>
    <xf numFmtId="0" fontId="48" fillId="33" borderId="0" xfId="0" applyFont="1" applyFill="1" applyAlignment="1">
      <alignment horizontal="center"/>
    </xf>
    <xf numFmtId="0" fontId="0" fillId="0" borderId="35" xfId="0" applyFont="1" applyBorder="1" applyAlignment="1">
      <alignment/>
    </xf>
    <xf numFmtId="0" fontId="0" fillId="0" borderId="36" xfId="0" applyFont="1" applyBorder="1" applyAlignment="1">
      <alignment/>
    </xf>
    <xf numFmtId="0" fontId="0" fillId="0" borderId="38" xfId="0" applyBorder="1" applyAlignment="1">
      <alignment/>
    </xf>
    <xf numFmtId="0" fontId="0" fillId="0" borderId="34" xfId="0" applyBorder="1" applyAlignment="1">
      <alignment/>
    </xf>
    <xf numFmtId="0" fontId="0" fillId="0" borderId="0" xfId="0" applyFont="1" applyBorder="1" applyAlignment="1">
      <alignment/>
    </xf>
    <xf numFmtId="0" fontId="0" fillId="0" borderId="35" xfId="232" applyFont="1" applyBorder="1">
      <alignment/>
      <protection/>
    </xf>
    <xf numFmtId="0" fontId="48" fillId="33" borderId="0" xfId="232" applyNumberFormat="1" applyFont="1" applyFill="1" applyAlignment="1">
      <alignment horizontal="center" vertical="center"/>
      <protection/>
    </xf>
    <xf numFmtId="0" fontId="0" fillId="0" borderId="0" xfId="0" applyBorder="1" applyAlignment="1">
      <alignment/>
    </xf>
    <xf numFmtId="11" fontId="48" fillId="33" borderId="39" xfId="0" applyNumberFormat="1" applyFont="1" applyFill="1" applyBorder="1" applyAlignment="1">
      <alignment horizontal="center"/>
    </xf>
    <xf numFmtId="0" fontId="0" fillId="0" borderId="35" xfId="233" applyFont="1" applyBorder="1" applyAlignment="1">
      <alignment vertical="center"/>
      <protection/>
    </xf>
    <xf numFmtId="2" fontId="0" fillId="0" borderId="16" xfId="0" applyNumberFormat="1" applyBorder="1" applyAlignment="1">
      <alignment/>
    </xf>
    <xf numFmtId="2" fontId="0" fillId="0" borderId="40" xfId="0" applyNumberFormat="1" applyBorder="1" applyAlignment="1">
      <alignment/>
    </xf>
    <xf numFmtId="2" fontId="0" fillId="0" borderId="41" xfId="0" applyNumberFormat="1" applyBorder="1" applyAlignment="1">
      <alignment/>
    </xf>
    <xf numFmtId="2" fontId="0" fillId="0" borderId="42" xfId="0" applyNumberFormat="1" applyBorder="1" applyAlignment="1">
      <alignment/>
    </xf>
    <xf numFmtId="0" fontId="4" fillId="2" borderId="16" xfId="231" applyFont="1" applyFill="1" applyBorder="1" applyAlignment="1">
      <alignment horizontal="center"/>
      <protection/>
    </xf>
    <xf numFmtId="174" fontId="0" fillId="0" borderId="0" xfId="0" applyNumberFormat="1" applyFont="1" applyAlignment="1">
      <alignment horizontal="center"/>
    </xf>
    <xf numFmtId="174" fontId="0" fillId="0" borderId="0" xfId="0" applyNumberFormat="1" applyFont="1" applyAlignment="1">
      <alignment/>
    </xf>
    <xf numFmtId="0" fontId="0" fillId="0" borderId="0" xfId="0" applyAlignment="1">
      <alignment horizontal="center"/>
    </xf>
    <xf numFmtId="11" fontId="48" fillId="33" borderId="39" xfId="0" applyNumberFormat="1" applyFont="1" applyFill="1" applyBorder="1" applyAlignment="1">
      <alignment horizontal="center" vertical="center"/>
    </xf>
    <xf numFmtId="0" fontId="48" fillId="33" borderId="0" xfId="232" applyFont="1" applyFill="1" applyAlignment="1">
      <alignment horizontal="center" vertical="center"/>
      <protection/>
    </xf>
    <xf numFmtId="11" fontId="48" fillId="33" borderId="0" xfId="232" applyNumberFormat="1" applyFont="1" applyFill="1" applyAlignment="1">
      <alignment horizontal="center" vertical="center"/>
      <protection/>
    </xf>
    <xf numFmtId="0" fontId="48" fillId="33" borderId="0" xfId="0" applyFont="1" applyFill="1" applyAlignment="1">
      <alignment horizontal="center" vertical="center"/>
    </xf>
    <xf numFmtId="0" fontId="0" fillId="0" borderId="0" xfId="0" applyAlignment="1">
      <alignment horizontal="left" vertical="center"/>
    </xf>
    <xf numFmtId="0" fontId="0" fillId="0" borderId="0" xfId="232" applyFont="1" applyFill="1" applyBorder="1" applyAlignment="1">
      <alignment horizontal="left" vertical="center"/>
      <protection/>
    </xf>
    <xf numFmtId="0" fontId="0" fillId="0" borderId="0" xfId="232" applyAlignment="1">
      <alignment horizontal="left" vertical="center"/>
      <protection/>
    </xf>
    <xf numFmtId="0" fontId="0" fillId="0" borderId="0" xfId="233" applyFont="1" applyAlignment="1">
      <alignment horizontal="left" vertical="center"/>
      <protection/>
    </xf>
    <xf numFmtId="0" fontId="0" fillId="0" borderId="0" xfId="232" applyFont="1" applyAlignment="1">
      <alignment horizontal="left" vertical="center"/>
      <protection/>
    </xf>
    <xf numFmtId="0" fontId="0" fillId="0" borderId="0" xfId="233" applyFont="1" applyFill="1" applyAlignment="1">
      <alignment horizontal="left" vertical="center"/>
      <protection/>
    </xf>
    <xf numFmtId="0" fontId="0" fillId="0" borderId="0" xfId="0" applyFont="1" applyAlignment="1">
      <alignment horizontal="left" vertical="center"/>
    </xf>
    <xf numFmtId="0" fontId="0" fillId="0" borderId="0" xfId="0" applyFont="1" applyAlignment="1">
      <alignment horizontal="left" vertical="center"/>
    </xf>
    <xf numFmtId="0" fontId="0" fillId="0" borderId="0" xfId="232" applyNumberFormat="1" applyFill="1" applyAlignment="1">
      <alignment horizontal="left" vertical="center"/>
      <protection/>
    </xf>
    <xf numFmtId="0" fontId="0" fillId="0" borderId="0" xfId="232" applyFill="1" applyAlignment="1">
      <alignment horizontal="left" vertical="center"/>
      <protection/>
    </xf>
    <xf numFmtId="0" fontId="0" fillId="0" borderId="0" xfId="233" applyAlignment="1">
      <alignment horizontal="left" vertical="center"/>
      <protection/>
    </xf>
    <xf numFmtId="0" fontId="0" fillId="0" borderId="0" xfId="0" applyNumberFormat="1" applyFill="1" applyAlignment="1">
      <alignment horizontal="center"/>
    </xf>
    <xf numFmtId="11" fontId="0" fillId="34" borderId="0" xfId="0" applyNumberFormat="1" applyFont="1" applyFill="1" applyAlignment="1">
      <alignment horizontal="center"/>
    </xf>
    <xf numFmtId="11" fontId="0" fillId="0" borderId="0" xfId="0" applyNumberFormat="1" applyFont="1" applyFill="1" applyAlignment="1">
      <alignment horizontal="center"/>
    </xf>
    <xf numFmtId="11" fontId="0" fillId="34" borderId="0" xfId="0" applyNumberFormat="1" applyFill="1" applyAlignment="1">
      <alignment horizontal="center"/>
    </xf>
    <xf numFmtId="11" fontId="0" fillId="0" borderId="0" xfId="0" applyNumberFormat="1" applyFont="1" applyFill="1" applyAlignment="1">
      <alignment horizontal="center"/>
    </xf>
    <xf numFmtId="11" fontId="0" fillId="34" borderId="43" xfId="0" applyNumberFormat="1" applyFill="1" applyBorder="1" applyAlignment="1">
      <alignment horizontal="center"/>
    </xf>
    <xf numFmtId="11" fontId="0" fillId="34" borderId="28" xfId="0" applyNumberFormat="1" applyFill="1" applyBorder="1" applyAlignment="1">
      <alignment horizontal="center"/>
    </xf>
    <xf numFmtId="11" fontId="0" fillId="34" borderId="29" xfId="0" applyNumberFormat="1" applyFill="1" applyBorder="1" applyAlignment="1">
      <alignment horizontal="center"/>
    </xf>
    <xf numFmtId="0" fontId="0" fillId="34" borderId="44" xfId="0" applyFill="1" applyBorder="1" applyAlignment="1">
      <alignment horizontal="center"/>
    </xf>
    <xf numFmtId="0" fontId="0" fillId="34" borderId="0" xfId="0" applyFill="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45" xfId="0" applyBorder="1" applyAlignment="1">
      <alignment horizontal="center"/>
    </xf>
    <xf numFmtId="11" fontId="0" fillId="0" borderId="0" xfId="0" applyNumberFormat="1" applyFont="1" applyAlignment="1">
      <alignment horizontal="center"/>
    </xf>
    <xf numFmtId="0" fontId="0" fillId="0" borderId="0" xfId="0" applyFill="1" applyAlignment="1">
      <alignment horizontal="center"/>
    </xf>
    <xf numFmtId="11" fontId="0" fillId="0" borderId="0" xfId="0" applyNumberFormat="1" applyFill="1" applyAlignment="1">
      <alignment horizontal="center"/>
    </xf>
    <xf numFmtId="1" fontId="48" fillId="33" borderId="28" xfId="233" applyNumberFormat="1" applyFont="1" applyFill="1" applyBorder="1" applyAlignment="1">
      <alignment horizontal="center" vertical="center"/>
      <protection/>
    </xf>
    <xf numFmtId="11" fontId="48" fillId="33" borderId="28" xfId="233" applyNumberFormat="1" applyFont="1" applyFill="1" applyBorder="1" applyAlignment="1">
      <alignment horizontal="center" vertical="center"/>
      <protection/>
    </xf>
    <xf numFmtId="11" fontId="48" fillId="33" borderId="43" xfId="232" applyNumberFormat="1" applyFont="1" applyFill="1" applyBorder="1" applyAlignment="1">
      <alignment horizontal="center" vertical="center"/>
      <protection/>
    </xf>
    <xf numFmtId="0" fontId="48" fillId="33" borderId="28" xfId="233" applyNumberFormat="1" applyFont="1" applyFill="1" applyBorder="1" applyAlignment="1">
      <alignment horizontal="center" vertical="center"/>
      <protection/>
    </xf>
    <xf numFmtId="0" fontId="4" fillId="0" borderId="46" xfId="232" applyFont="1" applyBorder="1">
      <alignment/>
      <protection/>
    </xf>
    <xf numFmtId="0" fontId="0" fillId="34" borderId="46" xfId="232" applyFill="1" applyBorder="1">
      <alignment/>
      <protection/>
    </xf>
    <xf numFmtId="0" fontId="0" fillId="33" borderId="46" xfId="232" applyFill="1" applyBorder="1">
      <alignment/>
      <protection/>
    </xf>
    <xf numFmtId="0" fontId="0" fillId="0" borderId="47" xfId="232" applyBorder="1" applyAlignment="1">
      <alignment horizontal="left"/>
      <protection/>
    </xf>
    <xf numFmtId="0" fontId="0" fillId="0" borderId="48" xfId="232" applyBorder="1" applyAlignment="1">
      <alignment horizontal="left"/>
      <protection/>
    </xf>
    <xf numFmtId="0" fontId="0" fillId="0" borderId="49" xfId="232" applyBorder="1" applyAlignment="1">
      <alignment horizontal="left"/>
      <protection/>
    </xf>
    <xf numFmtId="0" fontId="0" fillId="0" borderId="49" xfId="0" applyBorder="1" applyAlignment="1">
      <alignment horizontal="left"/>
    </xf>
    <xf numFmtId="0" fontId="48" fillId="33" borderId="29" xfId="232" applyNumberFormat="1" applyFont="1" applyFill="1" applyBorder="1" applyAlignment="1">
      <alignment horizontal="center" vertical="center"/>
      <protection/>
    </xf>
    <xf numFmtId="0" fontId="0" fillId="0" borderId="37" xfId="0" applyFont="1" applyBorder="1" applyAlignment="1">
      <alignment/>
    </xf>
    <xf numFmtId="0" fontId="0" fillId="0" borderId="33" xfId="0" applyFont="1" applyBorder="1" applyAlignment="1">
      <alignment/>
    </xf>
    <xf numFmtId="0" fontId="0" fillId="0" borderId="0" xfId="0" applyNumberFormat="1" applyFont="1" applyFill="1" applyAlignment="1">
      <alignment horizontal="center"/>
    </xf>
    <xf numFmtId="11" fontId="0" fillId="34" borderId="0" xfId="0" applyNumberFormat="1" applyFont="1" applyFill="1" applyAlignment="1">
      <alignment horizontal="center"/>
    </xf>
    <xf numFmtId="11" fontId="0" fillId="34" borderId="43" xfId="0" applyNumberFormat="1" applyFont="1" applyFill="1" applyBorder="1" applyAlignment="1">
      <alignment horizontal="center"/>
    </xf>
    <xf numFmtId="11" fontId="0" fillId="34" borderId="28" xfId="0" applyNumberFormat="1" applyFont="1" applyFill="1" applyBorder="1" applyAlignment="1">
      <alignment horizontal="center"/>
    </xf>
    <xf numFmtId="11" fontId="0" fillId="34" borderId="29" xfId="0" applyNumberFormat="1" applyFont="1" applyFill="1" applyBorder="1" applyAlignment="1">
      <alignment horizontal="center"/>
    </xf>
    <xf numFmtId="0" fontId="0" fillId="34" borderId="44" xfId="0" applyFont="1" applyFill="1" applyBorder="1" applyAlignment="1">
      <alignment horizontal="center"/>
    </xf>
    <xf numFmtId="0" fontId="0" fillId="0" borderId="34" xfId="0" applyFont="1" applyBorder="1" applyAlignment="1">
      <alignment/>
    </xf>
    <xf numFmtId="0" fontId="0" fillId="34" borderId="0" xfId="0" applyFont="1" applyFill="1" applyBorder="1" applyAlignment="1">
      <alignment horizontal="center"/>
    </xf>
    <xf numFmtId="0" fontId="0" fillId="0" borderId="45" xfId="0" applyFont="1" applyBorder="1" applyAlignment="1">
      <alignment horizontal="center"/>
    </xf>
    <xf numFmtId="0" fontId="0" fillId="0" borderId="38" xfId="0" applyFont="1" applyBorder="1" applyAlignment="1">
      <alignment/>
    </xf>
    <xf numFmtId="0" fontId="0" fillId="0" borderId="0" xfId="0" applyFont="1" applyFill="1" applyAlignment="1">
      <alignment horizontal="center"/>
    </xf>
    <xf numFmtId="0" fontId="0" fillId="0" borderId="0" xfId="0" applyFont="1" applyFill="1" applyBorder="1" applyAlignment="1">
      <alignment/>
    </xf>
    <xf numFmtId="0" fontId="48" fillId="33" borderId="0" xfId="0" applyFont="1" applyFill="1" applyBorder="1" applyAlignment="1">
      <alignment horizontal="center"/>
    </xf>
    <xf numFmtId="0" fontId="48" fillId="33" borderId="0" xfId="0" applyFont="1" applyFill="1" applyBorder="1" applyAlignment="1">
      <alignment horizontal="center" vertical="center"/>
    </xf>
    <xf numFmtId="0" fontId="0" fillId="0" borderId="0" xfId="0" applyFont="1" applyAlignment="1">
      <alignment horizontal="left" wrapText="1"/>
    </xf>
    <xf numFmtId="0" fontId="4" fillId="0" borderId="16" xfId="232" applyFont="1" applyBorder="1" applyAlignment="1">
      <alignment horizontal="left"/>
      <protection/>
    </xf>
    <xf numFmtId="0" fontId="4" fillId="0" borderId="42" xfId="232" applyFont="1" applyBorder="1" applyAlignment="1">
      <alignment horizontal="left"/>
      <protection/>
    </xf>
    <xf numFmtId="0" fontId="4" fillId="0" borderId="40" xfId="232" applyFont="1" applyBorder="1" applyAlignment="1">
      <alignment horizontal="left"/>
      <protection/>
    </xf>
    <xf numFmtId="0" fontId="0" fillId="0" borderId="50" xfId="232" applyBorder="1" applyAlignment="1">
      <alignment horizontal="left"/>
      <protection/>
    </xf>
    <xf numFmtId="0" fontId="0" fillId="0" borderId="39" xfId="232" applyBorder="1" applyAlignment="1">
      <alignment horizontal="left"/>
      <protection/>
    </xf>
    <xf numFmtId="0" fontId="0" fillId="0" borderId="51" xfId="232" applyBorder="1" applyAlignment="1">
      <alignment horizontal="left"/>
      <protection/>
    </xf>
    <xf numFmtId="0" fontId="6" fillId="0" borderId="0" xfId="232" applyFont="1" applyAlignment="1">
      <alignment horizontal="center"/>
      <protection/>
    </xf>
    <xf numFmtId="0" fontId="9" fillId="3" borderId="52" xfId="232" applyFont="1" applyFill="1" applyBorder="1" applyAlignment="1">
      <alignment horizontal="center" vertical="center"/>
      <protection/>
    </xf>
    <xf numFmtId="0" fontId="9" fillId="6" borderId="52" xfId="232" applyNumberFormat="1" applyFont="1" applyFill="1" applyBorder="1" applyAlignment="1">
      <alignment horizontal="center" vertical="center"/>
      <protection/>
    </xf>
    <xf numFmtId="0" fontId="9" fillId="7" borderId="52" xfId="232" applyNumberFormat="1" applyFont="1" applyFill="1" applyBorder="1" applyAlignment="1">
      <alignment horizontal="center" vertical="center"/>
      <protection/>
    </xf>
    <xf numFmtId="0" fontId="9" fillId="5" borderId="52" xfId="232" applyFont="1" applyFill="1" applyBorder="1" applyAlignment="1">
      <alignment horizontal="center" vertical="center"/>
      <protection/>
    </xf>
    <xf numFmtId="0" fontId="9" fillId="5" borderId="53" xfId="232" applyFont="1" applyFill="1" applyBorder="1" applyAlignment="1">
      <alignment horizontal="center" vertical="center"/>
      <protection/>
    </xf>
    <xf numFmtId="0" fontId="50" fillId="4" borderId="16" xfId="232" applyFont="1" applyFill="1" applyBorder="1" applyAlignment="1">
      <alignment horizontal="center" vertical="center" wrapText="1"/>
      <protection/>
    </xf>
    <xf numFmtId="0" fontId="50" fillId="4" borderId="42" xfId="232" applyFont="1" applyFill="1" applyBorder="1" applyAlignment="1">
      <alignment horizontal="center" vertical="center" wrapText="1"/>
      <protection/>
    </xf>
    <xf numFmtId="0" fontId="50" fillId="4" borderId="40" xfId="232" applyFont="1" applyFill="1" applyBorder="1" applyAlignment="1">
      <alignment horizontal="center" vertical="center" wrapText="1"/>
      <protection/>
    </xf>
    <xf numFmtId="0" fontId="50" fillId="4" borderId="13" xfId="232" applyFont="1" applyFill="1" applyBorder="1" applyAlignment="1">
      <alignment horizontal="center" vertical="center" wrapText="1"/>
      <protection/>
    </xf>
    <xf numFmtId="0" fontId="50" fillId="4" borderId="0" xfId="232" applyFont="1" applyFill="1" applyBorder="1" applyAlignment="1">
      <alignment horizontal="center" vertical="center" wrapText="1"/>
      <protection/>
    </xf>
    <xf numFmtId="0" fontId="50" fillId="4" borderId="14" xfId="232" applyFont="1" applyFill="1" applyBorder="1" applyAlignment="1">
      <alignment horizontal="center" vertical="center" wrapText="1"/>
      <protection/>
    </xf>
    <xf numFmtId="0" fontId="50" fillId="4" borderId="10" xfId="232" applyFont="1" applyFill="1" applyBorder="1" applyAlignment="1">
      <alignment horizontal="center" vertical="center" wrapText="1"/>
      <protection/>
    </xf>
    <xf numFmtId="0" fontId="50" fillId="4" borderId="18" xfId="232" applyFont="1" applyFill="1" applyBorder="1" applyAlignment="1">
      <alignment horizontal="center" vertical="center" wrapText="1"/>
      <protection/>
    </xf>
    <xf numFmtId="0" fontId="10" fillId="3" borderId="30" xfId="0" applyFont="1" applyFill="1" applyBorder="1" applyAlignment="1">
      <alignment horizontal="center"/>
    </xf>
    <xf numFmtId="0" fontId="10" fillId="3" borderId="54" xfId="0" applyFont="1" applyFill="1" applyBorder="1" applyAlignment="1">
      <alignment horizontal="center"/>
    </xf>
    <xf numFmtId="0" fontId="10" fillId="3" borderId="27" xfId="0" applyFont="1" applyFill="1" applyBorder="1" applyAlignment="1">
      <alignment horizontal="center"/>
    </xf>
    <xf numFmtId="0" fontId="10" fillId="6" borderId="30" xfId="0" applyFont="1" applyFill="1" applyBorder="1" applyAlignment="1">
      <alignment horizontal="center"/>
    </xf>
    <xf numFmtId="0" fontId="10" fillId="6" borderId="54" xfId="0" applyFont="1" applyFill="1" applyBorder="1" applyAlignment="1">
      <alignment horizontal="center"/>
    </xf>
    <xf numFmtId="0" fontId="10" fillId="6" borderId="27" xfId="0" applyFont="1" applyFill="1" applyBorder="1" applyAlignment="1">
      <alignment horizontal="center"/>
    </xf>
    <xf numFmtId="0" fontId="10" fillId="7" borderId="30" xfId="0" applyFont="1" applyFill="1" applyBorder="1" applyAlignment="1">
      <alignment horizontal="center"/>
    </xf>
    <xf numFmtId="0" fontId="10" fillId="7" borderId="54" xfId="0" applyFont="1" applyFill="1" applyBorder="1" applyAlignment="1">
      <alignment horizontal="center"/>
    </xf>
    <xf numFmtId="0" fontId="10" fillId="7" borderId="27" xfId="0" applyFont="1" applyFill="1" applyBorder="1" applyAlignment="1">
      <alignment horizontal="center"/>
    </xf>
    <xf numFmtId="0" fontId="10" fillId="5" borderId="55" xfId="0" applyFont="1" applyFill="1" applyBorder="1" applyAlignment="1">
      <alignment horizontal="center"/>
    </xf>
    <xf numFmtId="0" fontId="10" fillId="5" borderId="54" xfId="0" applyFont="1" applyFill="1" applyBorder="1" applyAlignment="1">
      <alignment horizontal="center"/>
    </xf>
    <xf numFmtId="0" fontId="10" fillId="5" borderId="27" xfId="0" applyFont="1" applyFill="1" applyBorder="1" applyAlignment="1">
      <alignment horizontal="center"/>
    </xf>
    <xf numFmtId="0" fontId="51" fillId="35" borderId="56" xfId="232" applyFont="1" applyFill="1" applyBorder="1" applyAlignment="1">
      <alignment horizontal="center" vertical="center"/>
      <protection/>
    </xf>
    <xf numFmtId="0" fontId="51" fillId="35" borderId="57" xfId="232" applyFont="1" applyFill="1" applyBorder="1" applyAlignment="1">
      <alignment horizontal="center" vertical="center"/>
      <protection/>
    </xf>
    <xf numFmtId="0" fontId="51" fillId="35" borderId="58" xfId="232" applyFont="1" applyFill="1" applyBorder="1" applyAlignment="1">
      <alignment horizontal="center" vertical="center"/>
      <protection/>
    </xf>
    <xf numFmtId="0" fontId="51" fillId="36" borderId="56" xfId="232" applyFont="1" applyFill="1" applyBorder="1" applyAlignment="1">
      <alignment horizontal="center" vertical="center"/>
      <protection/>
    </xf>
    <xf numFmtId="0" fontId="51" fillId="36" borderId="57" xfId="232" applyFont="1" applyFill="1" applyBorder="1" applyAlignment="1">
      <alignment horizontal="center" vertical="center"/>
      <protection/>
    </xf>
    <xf numFmtId="0" fontId="51" fillId="36" borderId="58" xfId="232" applyFont="1" applyFill="1" applyBorder="1" applyAlignment="1">
      <alignment horizontal="center" vertical="center"/>
      <protection/>
    </xf>
    <xf numFmtId="0" fontId="51" fillId="37" borderId="56" xfId="232" applyFont="1" applyFill="1" applyBorder="1" applyAlignment="1">
      <alignment horizontal="center" vertical="center"/>
      <protection/>
    </xf>
    <xf numFmtId="0" fontId="51" fillId="37" borderId="57" xfId="232" applyFont="1" applyFill="1" applyBorder="1" applyAlignment="1">
      <alignment horizontal="center" vertical="center"/>
      <protection/>
    </xf>
    <xf numFmtId="0" fontId="51" fillId="37" borderId="58" xfId="232" applyFont="1" applyFill="1" applyBorder="1" applyAlignment="1">
      <alignment horizontal="center" vertical="center"/>
      <protection/>
    </xf>
    <xf numFmtId="0" fontId="50" fillId="4" borderId="11" xfId="232" applyFont="1" applyFill="1" applyBorder="1" applyAlignment="1">
      <alignment horizontal="center" vertical="center" wrapText="1"/>
      <protection/>
    </xf>
    <xf numFmtId="0" fontId="51" fillId="38" borderId="56" xfId="232" applyFont="1" applyFill="1" applyBorder="1" applyAlignment="1">
      <alignment horizontal="center" vertical="center"/>
      <protection/>
    </xf>
    <xf numFmtId="0" fontId="51" fillId="38" borderId="57" xfId="232" applyFont="1" applyFill="1" applyBorder="1" applyAlignment="1">
      <alignment horizontal="center" vertical="center"/>
      <protection/>
    </xf>
    <xf numFmtId="0" fontId="51" fillId="38" borderId="58" xfId="232" applyFont="1" applyFill="1" applyBorder="1" applyAlignment="1">
      <alignment horizontal="center" vertical="center"/>
      <protection/>
    </xf>
    <xf numFmtId="0" fontId="4" fillId="0" borderId="0" xfId="0" applyFont="1" applyAlignment="1">
      <alignment horizontal="center"/>
    </xf>
    <xf numFmtId="0" fontId="9" fillId="13" borderId="52" xfId="232" applyNumberFormat="1" applyFont="1" applyFill="1" applyBorder="1" applyAlignment="1">
      <alignment horizontal="center" vertical="center"/>
      <protection/>
    </xf>
    <xf numFmtId="0" fontId="9" fillId="11" borderId="52" xfId="232" applyFont="1" applyFill="1" applyBorder="1" applyAlignment="1">
      <alignment horizontal="center" vertical="center"/>
      <protection/>
    </xf>
    <xf numFmtId="0" fontId="9" fillId="11" borderId="53" xfId="232" applyFont="1" applyFill="1" applyBorder="1" applyAlignment="1">
      <alignment horizontal="center" vertical="center"/>
      <protection/>
    </xf>
    <xf numFmtId="0" fontId="10" fillId="13" borderId="30" xfId="0" applyFont="1" applyFill="1" applyBorder="1" applyAlignment="1">
      <alignment horizontal="center"/>
    </xf>
    <xf numFmtId="0" fontId="10" fillId="13" borderId="54" xfId="0" applyFont="1" applyFill="1" applyBorder="1" applyAlignment="1">
      <alignment horizontal="center"/>
    </xf>
    <xf numFmtId="0" fontId="10" fillId="13" borderId="27" xfId="0" applyFont="1" applyFill="1" applyBorder="1" applyAlignment="1">
      <alignment horizontal="center"/>
    </xf>
    <xf numFmtId="0" fontId="10" fillId="11" borderId="30" xfId="0" applyFont="1" applyFill="1" applyBorder="1" applyAlignment="1">
      <alignment horizontal="center"/>
    </xf>
    <xf numFmtId="0" fontId="10" fillId="11" borderId="54" xfId="0" applyFont="1" applyFill="1" applyBorder="1" applyAlignment="1">
      <alignment horizontal="center"/>
    </xf>
    <xf numFmtId="0" fontId="10" fillId="11" borderId="27" xfId="0" applyFont="1" applyFill="1" applyBorder="1" applyAlignment="1">
      <alignment horizontal="center"/>
    </xf>
    <xf numFmtId="0" fontId="10" fillId="12" borderId="30" xfId="0" applyFont="1" applyFill="1" applyBorder="1" applyAlignment="1">
      <alignment horizontal="center"/>
    </xf>
    <xf numFmtId="0" fontId="10" fillId="12" borderId="54" xfId="0" applyFont="1" applyFill="1" applyBorder="1" applyAlignment="1">
      <alignment horizontal="center"/>
    </xf>
    <xf numFmtId="0" fontId="10" fillId="12" borderId="27" xfId="0" applyFont="1" applyFill="1" applyBorder="1" applyAlignment="1">
      <alignment horizontal="center"/>
    </xf>
    <xf numFmtId="0" fontId="10" fillId="9" borderId="30" xfId="0" applyFont="1" applyFill="1" applyBorder="1" applyAlignment="1">
      <alignment horizontal="center"/>
    </xf>
    <xf numFmtId="0" fontId="10" fillId="9" borderId="54" xfId="0" applyFont="1" applyFill="1" applyBorder="1" applyAlignment="1">
      <alignment horizontal="center"/>
    </xf>
    <xf numFmtId="0" fontId="10" fillId="9" borderId="27" xfId="0" applyFont="1" applyFill="1" applyBorder="1" applyAlignment="1">
      <alignment horizontal="center"/>
    </xf>
    <xf numFmtId="0" fontId="9" fillId="12" borderId="52" xfId="232" applyNumberFormat="1" applyFont="1" applyFill="1" applyBorder="1" applyAlignment="1">
      <alignment horizontal="center" vertical="center"/>
      <protection/>
    </xf>
    <xf numFmtId="0" fontId="9" fillId="9" borderId="52" xfId="232" applyFont="1" applyFill="1" applyBorder="1" applyAlignment="1">
      <alignment horizontal="center" vertical="center"/>
      <protection/>
    </xf>
    <xf numFmtId="0" fontId="10" fillId="11" borderId="55" xfId="0" applyFont="1" applyFill="1" applyBorder="1" applyAlignment="1">
      <alignment horizontal="center"/>
    </xf>
    <xf numFmtId="0" fontId="5" fillId="0" borderId="0" xfId="0" applyFont="1" applyFill="1" applyBorder="1" applyAlignment="1">
      <alignment horizontal="center"/>
    </xf>
    <xf numFmtId="0" fontId="9" fillId="19" borderId="52" xfId="232" applyNumberFormat="1" applyFont="1" applyFill="1" applyBorder="1" applyAlignment="1">
      <alignment horizontal="center" vertical="center"/>
      <protection/>
    </xf>
    <xf numFmtId="0" fontId="10" fillId="19" borderId="30" xfId="0" applyFont="1" applyFill="1" applyBorder="1" applyAlignment="1">
      <alignment horizontal="center"/>
    </xf>
    <xf numFmtId="0" fontId="10" fillId="19" borderId="54" xfId="0" applyFont="1" applyFill="1" applyBorder="1" applyAlignment="1">
      <alignment horizontal="center"/>
    </xf>
    <xf numFmtId="0" fontId="10" fillId="19" borderId="27" xfId="0" applyFont="1" applyFill="1" applyBorder="1" applyAlignment="1">
      <alignment horizontal="center"/>
    </xf>
    <xf numFmtId="0" fontId="10" fillId="17" borderId="30" xfId="0" applyFont="1" applyFill="1" applyBorder="1" applyAlignment="1">
      <alignment horizontal="center"/>
    </xf>
    <xf numFmtId="0" fontId="10" fillId="17" borderId="54" xfId="0" applyFont="1" applyFill="1" applyBorder="1" applyAlignment="1">
      <alignment horizontal="center"/>
    </xf>
    <xf numFmtId="0" fontId="10" fillId="17" borderId="27" xfId="0" applyFont="1" applyFill="1" applyBorder="1" applyAlignment="1">
      <alignment horizontal="center"/>
    </xf>
    <xf numFmtId="0" fontId="10" fillId="17" borderId="55" xfId="0" applyFont="1" applyFill="1" applyBorder="1" applyAlignment="1">
      <alignment horizontal="center"/>
    </xf>
    <xf numFmtId="0" fontId="10" fillId="15" borderId="30" xfId="0" applyFont="1" applyFill="1" applyBorder="1" applyAlignment="1">
      <alignment horizontal="center"/>
    </xf>
    <xf numFmtId="0" fontId="10" fillId="15" borderId="54" xfId="0" applyFont="1" applyFill="1" applyBorder="1" applyAlignment="1">
      <alignment horizontal="center"/>
    </xf>
    <xf numFmtId="0" fontId="10" fillId="15" borderId="27" xfId="0" applyFont="1" applyFill="1" applyBorder="1" applyAlignment="1">
      <alignment horizontal="center"/>
    </xf>
    <xf numFmtId="0" fontId="10" fillId="18" borderId="30" xfId="0" applyFont="1" applyFill="1" applyBorder="1" applyAlignment="1">
      <alignment horizontal="center"/>
    </xf>
    <xf numFmtId="0" fontId="10" fillId="18" borderId="54" xfId="0" applyFont="1" applyFill="1" applyBorder="1" applyAlignment="1">
      <alignment horizontal="center"/>
    </xf>
    <xf numFmtId="0" fontId="10" fillId="18" borderId="27" xfId="0" applyFont="1" applyFill="1" applyBorder="1" applyAlignment="1">
      <alignment horizontal="center"/>
    </xf>
    <xf numFmtId="0" fontId="9" fillId="15" borderId="52" xfId="232" applyFont="1" applyFill="1" applyBorder="1" applyAlignment="1">
      <alignment horizontal="center" vertical="center"/>
      <protection/>
    </xf>
    <xf numFmtId="0" fontId="9" fillId="18" borderId="52" xfId="232" applyNumberFormat="1" applyFont="1" applyFill="1" applyBorder="1" applyAlignment="1">
      <alignment horizontal="center" vertical="center"/>
      <protection/>
    </xf>
    <xf numFmtId="0" fontId="9" fillId="17" borderId="52" xfId="232" applyFont="1" applyFill="1" applyBorder="1" applyAlignment="1">
      <alignment horizontal="center" vertical="center"/>
      <protection/>
    </xf>
    <xf numFmtId="0" fontId="5" fillId="16" borderId="13" xfId="0" applyFont="1" applyFill="1" applyBorder="1" applyAlignment="1">
      <alignment horizontal="center"/>
    </xf>
    <xf numFmtId="0" fontId="5" fillId="16" borderId="0" xfId="0" applyFont="1" applyFill="1" applyBorder="1" applyAlignment="1">
      <alignment horizontal="center"/>
    </xf>
    <xf numFmtId="0" fontId="5" fillId="16" borderId="14" xfId="0" applyFont="1" applyFill="1" applyBorder="1" applyAlignment="1">
      <alignment horizontal="center"/>
    </xf>
    <xf numFmtId="0" fontId="5" fillId="39" borderId="13" xfId="0" applyFont="1" applyFill="1" applyBorder="1" applyAlignment="1">
      <alignment horizontal="center"/>
    </xf>
    <xf numFmtId="0" fontId="5" fillId="39" borderId="0" xfId="0" applyFont="1" applyFill="1" applyBorder="1" applyAlignment="1">
      <alignment horizontal="center"/>
    </xf>
    <xf numFmtId="0" fontId="5" fillId="39" borderId="14" xfId="0" applyFont="1" applyFill="1" applyBorder="1" applyAlignment="1">
      <alignment horizontal="center"/>
    </xf>
    <xf numFmtId="0" fontId="5" fillId="15" borderId="10" xfId="0" applyFont="1" applyFill="1" applyBorder="1" applyAlignment="1">
      <alignment horizontal="center"/>
    </xf>
    <xf numFmtId="0" fontId="5" fillId="15" borderId="11" xfId="0" applyFont="1" applyFill="1" applyBorder="1" applyAlignment="1">
      <alignment horizontal="center"/>
    </xf>
    <xf numFmtId="0" fontId="5" fillId="19" borderId="10" xfId="0" applyFont="1" applyFill="1" applyBorder="1" applyAlignment="1">
      <alignment horizontal="center"/>
    </xf>
    <xf numFmtId="0" fontId="5" fillId="19" borderId="11" xfId="0" applyFont="1" applyFill="1" applyBorder="1" applyAlignment="1">
      <alignment horizontal="center"/>
    </xf>
    <xf numFmtId="0" fontId="5" fillId="14" borderId="10" xfId="0" applyFont="1" applyFill="1" applyBorder="1" applyAlignment="1">
      <alignment horizontal="center"/>
    </xf>
    <xf numFmtId="0" fontId="5" fillId="14" borderId="11" xfId="0" applyFont="1" applyFill="1" applyBorder="1" applyAlignment="1">
      <alignment horizontal="center"/>
    </xf>
    <xf numFmtId="0" fontId="5" fillId="17" borderId="10" xfId="0" applyFont="1" applyFill="1" applyBorder="1" applyAlignment="1">
      <alignment horizontal="center"/>
    </xf>
    <xf numFmtId="0" fontId="5" fillId="17" borderId="11" xfId="0" applyFont="1" applyFill="1" applyBorder="1" applyAlignment="1">
      <alignment horizontal="center"/>
    </xf>
  </cellXfs>
  <cellStyles count="227">
    <cellStyle name="Normal" xfId="0"/>
    <cellStyle name="20% - Accent1" xfId="15"/>
    <cellStyle name="20% - Accent1 2" xfId="16"/>
    <cellStyle name="20% - Accent1 2 2" xfId="17"/>
    <cellStyle name="20% - Accent1 2 2 2" xfId="18"/>
    <cellStyle name="20% - Accent1 2 3" xfId="19"/>
    <cellStyle name="20% - Accent1 2 3 2" xfId="20"/>
    <cellStyle name="20% - Accent1 2 4" xfId="21"/>
    <cellStyle name="20% - Accent1 2 5" xfId="22"/>
    <cellStyle name="20% - Accent1 3" xfId="23"/>
    <cellStyle name="20% - Accent1 3 2" xfId="24"/>
    <cellStyle name="20% - Accent1 4" xfId="25"/>
    <cellStyle name="20% - Accent1 4 2" xfId="26"/>
    <cellStyle name="20% - Accent1 5" xfId="27"/>
    <cellStyle name="20% - Accent1 6" xfId="28"/>
    <cellStyle name="20% - Accent2" xfId="29"/>
    <cellStyle name="20% - Accent2 2" xfId="30"/>
    <cellStyle name="20% - Accent2 2 2" xfId="31"/>
    <cellStyle name="20% - Accent2 2 2 2" xfId="32"/>
    <cellStyle name="20% - Accent2 2 3" xfId="33"/>
    <cellStyle name="20% - Accent2 2 3 2" xfId="34"/>
    <cellStyle name="20% - Accent2 2 4" xfId="35"/>
    <cellStyle name="20% - Accent2 2 5" xfId="36"/>
    <cellStyle name="20% - Accent2 3" xfId="37"/>
    <cellStyle name="20% - Accent2 3 2" xfId="38"/>
    <cellStyle name="20% - Accent2 4" xfId="39"/>
    <cellStyle name="20% - Accent2 4 2" xfId="40"/>
    <cellStyle name="20% - Accent2 5" xfId="41"/>
    <cellStyle name="20% - Accent2 6" xfId="42"/>
    <cellStyle name="20% - Accent3" xfId="43"/>
    <cellStyle name="20% - Accent3 2" xfId="44"/>
    <cellStyle name="20% - Accent3 2 2" xfId="45"/>
    <cellStyle name="20% - Accent3 2 2 2" xfId="46"/>
    <cellStyle name="20% - Accent3 2 3" xfId="47"/>
    <cellStyle name="20% - Accent3 2 3 2" xfId="48"/>
    <cellStyle name="20% - Accent3 2 4" xfId="49"/>
    <cellStyle name="20% - Accent3 2 5" xfId="50"/>
    <cellStyle name="20% - Accent3 3" xfId="51"/>
    <cellStyle name="20% - Accent3 3 2" xfId="52"/>
    <cellStyle name="20% - Accent3 4" xfId="53"/>
    <cellStyle name="20% - Accent3 4 2" xfId="54"/>
    <cellStyle name="20% - Accent3 5" xfId="55"/>
    <cellStyle name="20% - Accent3 6" xfId="56"/>
    <cellStyle name="20% - Accent4" xfId="57"/>
    <cellStyle name="20% - Accent4 2" xfId="58"/>
    <cellStyle name="20% - Accent4 2 2" xfId="59"/>
    <cellStyle name="20% - Accent4 2 2 2" xfId="60"/>
    <cellStyle name="20% - Accent4 2 3" xfId="61"/>
    <cellStyle name="20% - Accent4 2 3 2" xfId="62"/>
    <cellStyle name="20% - Accent4 2 4" xfId="63"/>
    <cellStyle name="20% - Accent4 2 5" xfId="64"/>
    <cellStyle name="20% - Accent4 3" xfId="65"/>
    <cellStyle name="20% - Accent4 3 2" xfId="66"/>
    <cellStyle name="20% - Accent4 4" xfId="67"/>
    <cellStyle name="20% - Accent4 4 2" xfId="68"/>
    <cellStyle name="20% - Accent4 5" xfId="69"/>
    <cellStyle name="20% - Accent4 6" xfId="70"/>
    <cellStyle name="20% - Accent5" xfId="71"/>
    <cellStyle name="20% - Accent5 2" xfId="72"/>
    <cellStyle name="20% - Accent5 2 2" xfId="73"/>
    <cellStyle name="20% - Accent5 2 2 2" xfId="74"/>
    <cellStyle name="20% - Accent5 2 3" xfId="75"/>
    <cellStyle name="20% - Accent5 2 3 2" xfId="76"/>
    <cellStyle name="20% - Accent5 2 4" xfId="77"/>
    <cellStyle name="20% - Accent5 2 5" xfId="78"/>
    <cellStyle name="20% - Accent5 3" xfId="79"/>
    <cellStyle name="20% - Accent5 3 2" xfId="80"/>
    <cellStyle name="20% - Accent5 4" xfId="81"/>
    <cellStyle name="20% - Accent5 4 2" xfId="82"/>
    <cellStyle name="20% - Accent5 5" xfId="83"/>
    <cellStyle name="20% - Accent5 6" xfId="84"/>
    <cellStyle name="20% - Accent6" xfId="85"/>
    <cellStyle name="20% - Accent6 2" xfId="86"/>
    <cellStyle name="20% - Accent6 2 2" xfId="87"/>
    <cellStyle name="20% - Accent6 2 2 2" xfId="88"/>
    <cellStyle name="20% - Accent6 2 3" xfId="89"/>
    <cellStyle name="20% - Accent6 2 3 2" xfId="90"/>
    <cellStyle name="20% - Accent6 2 4" xfId="91"/>
    <cellStyle name="20% - Accent6 2 5" xfId="92"/>
    <cellStyle name="20% - Accent6 3" xfId="93"/>
    <cellStyle name="20% - Accent6 3 2" xfId="94"/>
    <cellStyle name="20% - Accent6 4" xfId="95"/>
    <cellStyle name="20% - Accent6 4 2" xfId="96"/>
    <cellStyle name="20% - Accent6 5" xfId="97"/>
    <cellStyle name="20% - Accent6 6" xfId="98"/>
    <cellStyle name="40% - Accent1" xfId="99"/>
    <cellStyle name="40% - Accent1 2" xfId="100"/>
    <cellStyle name="40% - Accent1 2 2" xfId="101"/>
    <cellStyle name="40% - Accent1 2 2 2" xfId="102"/>
    <cellStyle name="40% - Accent1 2 3" xfId="103"/>
    <cellStyle name="40% - Accent1 2 3 2" xfId="104"/>
    <cellStyle name="40% - Accent1 2 4" xfId="105"/>
    <cellStyle name="40% - Accent1 2 5" xfId="106"/>
    <cellStyle name="40% - Accent1 3" xfId="107"/>
    <cellStyle name="40% - Accent1 3 2" xfId="108"/>
    <cellStyle name="40% - Accent1 4" xfId="109"/>
    <cellStyle name="40% - Accent1 4 2" xfId="110"/>
    <cellStyle name="40% - Accent1 5" xfId="111"/>
    <cellStyle name="40% - Accent1 6" xfId="112"/>
    <cellStyle name="40% - Accent2" xfId="113"/>
    <cellStyle name="40% - Accent2 2" xfId="114"/>
    <cellStyle name="40% - Accent2 2 2" xfId="115"/>
    <cellStyle name="40% - Accent2 2 2 2" xfId="116"/>
    <cellStyle name="40% - Accent2 2 3" xfId="117"/>
    <cellStyle name="40% - Accent2 2 3 2" xfId="118"/>
    <cellStyle name="40% - Accent2 2 4" xfId="119"/>
    <cellStyle name="40% - Accent2 2 5" xfId="120"/>
    <cellStyle name="40% - Accent2 3" xfId="121"/>
    <cellStyle name="40% - Accent2 3 2" xfId="122"/>
    <cellStyle name="40% - Accent2 4" xfId="123"/>
    <cellStyle name="40% - Accent2 4 2" xfId="124"/>
    <cellStyle name="40% - Accent2 5" xfId="125"/>
    <cellStyle name="40% - Accent2 6" xfId="126"/>
    <cellStyle name="40% - Accent3" xfId="127"/>
    <cellStyle name="40% - Accent3 2" xfId="128"/>
    <cellStyle name="40% - Accent3 2 2" xfId="129"/>
    <cellStyle name="40% - Accent3 2 2 2" xfId="130"/>
    <cellStyle name="40% - Accent3 2 3" xfId="131"/>
    <cellStyle name="40% - Accent3 2 3 2" xfId="132"/>
    <cellStyle name="40% - Accent3 2 4" xfId="133"/>
    <cellStyle name="40% - Accent3 2 5" xfId="134"/>
    <cellStyle name="40% - Accent3 3" xfId="135"/>
    <cellStyle name="40% - Accent3 3 2" xfId="136"/>
    <cellStyle name="40% - Accent3 4" xfId="137"/>
    <cellStyle name="40% - Accent3 4 2" xfId="138"/>
    <cellStyle name="40% - Accent3 5" xfId="139"/>
    <cellStyle name="40% - Accent3 6" xfId="140"/>
    <cellStyle name="40% - Accent4" xfId="141"/>
    <cellStyle name="40% - Accent4 2" xfId="142"/>
    <cellStyle name="40% - Accent4 2 2" xfId="143"/>
    <cellStyle name="40% - Accent4 2 2 2" xfId="144"/>
    <cellStyle name="40% - Accent4 2 3" xfId="145"/>
    <cellStyle name="40% - Accent4 2 3 2" xfId="146"/>
    <cellStyle name="40% - Accent4 2 4" xfId="147"/>
    <cellStyle name="40% - Accent4 2 5" xfId="148"/>
    <cellStyle name="40% - Accent4 3" xfId="149"/>
    <cellStyle name="40% - Accent4 3 2" xfId="150"/>
    <cellStyle name="40% - Accent4 4" xfId="151"/>
    <cellStyle name="40% - Accent4 4 2" xfId="152"/>
    <cellStyle name="40% - Accent4 5" xfId="153"/>
    <cellStyle name="40% - Accent4 6" xfId="154"/>
    <cellStyle name="40% - Accent5" xfId="155"/>
    <cellStyle name="40% - Accent5 2" xfId="156"/>
    <cellStyle name="40% - Accent5 2 2" xfId="157"/>
    <cellStyle name="40% - Accent5 2 2 2" xfId="158"/>
    <cellStyle name="40% - Accent5 2 3" xfId="159"/>
    <cellStyle name="40% - Accent5 2 3 2" xfId="160"/>
    <cellStyle name="40% - Accent5 2 4" xfId="161"/>
    <cellStyle name="40% - Accent5 2 5" xfId="162"/>
    <cellStyle name="40% - Accent5 3" xfId="163"/>
    <cellStyle name="40% - Accent5 3 2" xfId="164"/>
    <cellStyle name="40% - Accent5 4" xfId="165"/>
    <cellStyle name="40% - Accent5 4 2" xfId="166"/>
    <cellStyle name="40% - Accent5 5" xfId="167"/>
    <cellStyle name="40% - Accent5 6" xfId="168"/>
    <cellStyle name="40% - Accent6" xfId="169"/>
    <cellStyle name="40% - Accent6 2" xfId="170"/>
    <cellStyle name="40% - Accent6 2 2" xfId="171"/>
    <cellStyle name="40% - Accent6 2 2 2" xfId="172"/>
    <cellStyle name="40% - Accent6 2 3" xfId="173"/>
    <cellStyle name="40% - Accent6 2 3 2" xfId="174"/>
    <cellStyle name="40% - Accent6 2 4" xfId="175"/>
    <cellStyle name="40% - Accent6 2 5" xfId="176"/>
    <cellStyle name="40% - Accent6 3" xfId="177"/>
    <cellStyle name="40% - Accent6 3 2" xfId="178"/>
    <cellStyle name="40% - Accent6 4" xfId="179"/>
    <cellStyle name="40% - Accent6 4 2" xfId="180"/>
    <cellStyle name="40% - Accent6 5" xfId="181"/>
    <cellStyle name="40% - Accent6 6" xfId="182"/>
    <cellStyle name="60% - Accent1" xfId="183"/>
    <cellStyle name="60% - Accent2" xfId="184"/>
    <cellStyle name="60% - Accent3" xfId="185"/>
    <cellStyle name="60% - Accent4" xfId="186"/>
    <cellStyle name="60% - Accent5" xfId="187"/>
    <cellStyle name="60% - Accent6" xfId="188"/>
    <cellStyle name="Accent1" xfId="189"/>
    <cellStyle name="Accent2" xfId="190"/>
    <cellStyle name="Accent3" xfId="191"/>
    <cellStyle name="Accent4" xfId="192"/>
    <cellStyle name="Accent5" xfId="193"/>
    <cellStyle name="Accent6" xfId="194"/>
    <cellStyle name="Bad" xfId="195"/>
    <cellStyle name="Calculation" xfId="196"/>
    <cellStyle name="Check Cell" xfId="197"/>
    <cellStyle name="Comma" xfId="198"/>
    <cellStyle name="Comma [0]" xfId="199"/>
    <cellStyle name="Comma 2" xfId="200"/>
    <cellStyle name="Currency" xfId="201"/>
    <cellStyle name="Currency [0]" xfId="202"/>
    <cellStyle name="Excel Built-in Normal" xfId="203"/>
    <cellStyle name="Excel Built-in Normal 2" xfId="204"/>
    <cellStyle name="Explanatory Text" xfId="205"/>
    <cellStyle name="Followed Hyperlink" xfId="206"/>
    <cellStyle name="Good" xfId="207"/>
    <cellStyle name="Heading 1" xfId="208"/>
    <cellStyle name="Heading 2" xfId="209"/>
    <cellStyle name="Heading 3" xfId="210"/>
    <cellStyle name="Heading 4" xfId="211"/>
    <cellStyle name="Hyperlink" xfId="212"/>
    <cellStyle name="Input" xfId="213"/>
    <cellStyle name="Linked Cell" xfId="214"/>
    <cellStyle name="Neutral" xfId="215"/>
    <cellStyle name="Normal 2" xfId="216"/>
    <cellStyle name="Normal 2 2" xfId="217"/>
    <cellStyle name="Normal 2 2 2" xfId="218"/>
    <cellStyle name="Normal 2 2 2 2" xfId="219"/>
    <cellStyle name="Normal 2 2 3" xfId="220"/>
    <cellStyle name="Normal 2 2 3 2" xfId="221"/>
    <cellStyle name="Normal 2 2 4" xfId="222"/>
    <cellStyle name="Normal 2 2 5" xfId="223"/>
    <cellStyle name="Normal 2 3" xfId="224"/>
    <cellStyle name="Normal 2 3 2" xfId="225"/>
    <cellStyle name="Normal 2 4" xfId="226"/>
    <cellStyle name="Normal 2 4 2" xfId="227"/>
    <cellStyle name="Normal 2 5" xfId="228"/>
    <cellStyle name="Normal 2 6" xfId="229"/>
    <cellStyle name="Normal 2 7" xfId="230"/>
    <cellStyle name="Normal 2 8" xfId="231"/>
    <cellStyle name="Normal 3" xfId="232"/>
    <cellStyle name="Normal 4" xfId="233"/>
    <cellStyle name="Note" xfId="234"/>
    <cellStyle name="Note 2" xfId="235"/>
    <cellStyle name="Output" xfId="236"/>
    <cellStyle name="Percent" xfId="237"/>
    <cellStyle name="Title" xfId="238"/>
    <cellStyle name="Total" xfId="239"/>
    <cellStyle name="Warning Text" xfId="2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E11:P18"/>
  <sheetViews>
    <sheetView zoomScalePageLayoutView="0" workbookViewId="0" topLeftCell="A1">
      <selection activeCell="E18" sqref="E18:P18"/>
    </sheetView>
  </sheetViews>
  <sheetFormatPr defaultColWidth="9.140625" defaultRowHeight="12.75"/>
  <cols>
    <col min="5" max="5" width="10.00390625" style="0" bestFit="1" customWidth="1"/>
  </cols>
  <sheetData>
    <row r="11" spans="5:16" ht="12.75">
      <c r="E11" s="327" t="s">
        <v>186</v>
      </c>
      <c r="F11" s="327"/>
      <c r="G11" s="327"/>
      <c r="H11" s="327"/>
      <c r="I11" s="327"/>
      <c r="J11" s="327"/>
      <c r="K11" s="327"/>
      <c r="L11" s="327"/>
      <c r="M11" s="327"/>
      <c r="N11" s="327"/>
      <c r="O11" s="327"/>
      <c r="P11" s="327"/>
    </row>
    <row r="12" spans="5:16" ht="12.75">
      <c r="E12" s="327"/>
      <c r="F12" s="327"/>
      <c r="G12" s="327"/>
      <c r="H12" s="327"/>
      <c r="I12" s="327"/>
      <c r="J12" s="327"/>
      <c r="K12" s="327"/>
      <c r="L12" s="327"/>
      <c r="M12" s="327"/>
      <c r="N12" s="327"/>
      <c r="O12" s="327"/>
      <c r="P12" s="327"/>
    </row>
    <row r="13" ht="13.5" thickBot="1"/>
    <row r="14" spans="5:16" ht="14.25" thickBot="1" thickTop="1">
      <c r="E14" s="303" t="s">
        <v>187</v>
      </c>
      <c r="F14" s="328" t="s">
        <v>188</v>
      </c>
      <c r="G14" s="329"/>
      <c r="H14" s="329"/>
      <c r="I14" s="329"/>
      <c r="J14" s="329"/>
      <c r="K14" s="329"/>
      <c r="L14" s="329"/>
      <c r="M14" s="329"/>
      <c r="N14" s="329"/>
      <c r="O14" s="329"/>
      <c r="P14" s="330"/>
    </row>
    <row r="15" spans="5:16" ht="14.25" thickBot="1" thickTop="1">
      <c r="E15" s="304"/>
      <c r="F15" s="331" t="s">
        <v>189</v>
      </c>
      <c r="G15" s="332"/>
      <c r="H15" s="332"/>
      <c r="I15" s="332"/>
      <c r="J15" s="332"/>
      <c r="K15" s="332"/>
      <c r="L15" s="332"/>
      <c r="M15" s="332"/>
      <c r="N15" s="332"/>
      <c r="O15" s="332"/>
      <c r="P15" s="333"/>
    </row>
    <row r="16" spans="5:16" ht="14.25" thickBot="1" thickTop="1">
      <c r="E16" s="305"/>
      <c r="F16" s="306" t="s">
        <v>190</v>
      </c>
      <c r="G16" s="307"/>
      <c r="H16" s="307"/>
      <c r="I16" s="307"/>
      <c r="J16" s="307"/>
      <c r="K16" s="307"/>
      <c r="L16" s="307"/>
      <c r="M16" s="307"/>
      <c r="N16" s="307"/>
      <c r="O16" s="308"/>
      <c r="P16" s="309"/>
    </row>
    <row r="17" ht="13.5" thickTop="1"/>
    <row r="18" spans="5:16" ht="12.75">
      <c r="E18" s="334" t="s">
        <v>191</v>
      </c>
      <c r="F18" s="334"/>
      <c r="G18" s="334"/>
      <c r="H18" s="334"/>
      <c r="I18" s="334"/>
      <c r="J18" s="334"/>
      <c r="K18" s="334"/>
      <c r="L18" s="334"/>
      <c r="M18" s="334"/>
      <c r="N18" s="334"/>
      <c r="O18" s="334"/>
      <c r="P18" s="334"/>
    </row>
  </sheetData>
  <sheetProtection/>
  <mergeCells count="4">
    <mergeCell ref="E11:P12"/>
    <mergeCell ref="F14:P14"/>
    <mergeCell ref="F15:P15"/>
    <mergeCell ref="E18:P1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S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C1"/>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10.8515625" style="0" bestFit="1" customWidth="1"/>
    <col min="6" max="6" width="21.28125" style="0" bestFit="1" customWidth="1"/>
    <col min="7" max="7" width="12.421875" style="0" bestFit="1" customWidth="1"/>
    <col min="8" max="8" width="9.28125" style="0" bestFit="1" customWidth="1"/>
    <col min="9" max="9" width="19.8515625" style="0" bestFit="1" customWidth="1"/>
    <col min="10" max="10" width="12.421875" style="0" bestFit="1" customWidth="1"/>
    <col min="11" max="11" width="9.28125" style="0" bestFit="1" customWidth="1"/>
    <col min="12" max="12" width="19.8515625" style="0" bestFit="1" customWidth="1"/>
    <col min="13" max="13" width="12.28125" style="0" bestFit="1" customWidth="1"/>
    <col min="14" max="14" width="9.28125" style="0" bestFit="1" customWidth="1"/>
    <col min="15" max="15" width="21.28125" style="0" bestFit="1" customWidth="1"/>
    <col min="16" max="16" width="12.421875" style="0" bestFit="1" customWidth="1"/>
    <col min="17" max="17" width="9.28125" style="0" bestFit="1" customWidth="1"/>
    <col min="18" max="18" width="19.8515625" style="0" bestFit="1" customWidth="1"/>
    <col min="19" max="19" width="12.421875" style="0" bestFit="1" customWidth="1"/>
    <col min="20" max="20" width="9.28125" style="0" bestFit="1" customWidth="1"/>
    <col min="21" max="21" width="19.8515625" style="0" bestFit="1" customWidth="1"/>
    <col min="22" max="22" width="12.28125" style="0" bestFit="1" customWidth="1"/>
    <col min="23" max="23" width="9.28125" style="0" bestFit="1" customWidth="1"/>
    <col min="24" max="24" width="21.28125" style="0" bestFit="1" customWidth="1"/>
    <col min="25" max="25" width="12.421875" style="0" bestFit="1" customWidth="1"/>
    <col min="26" max="26" width="9.28125" style="0" bestFit="1" customWidth="1"/>
    <col min="27" max="27" width="19.8515625" style="0" bestFit="1" customWidth="1"/>
    <col min="28" max="28" width="12.421875" style="0" bestFit="1" customWidth="1"/>
    <col min="29" max="29" width="9.28125" style="0" bestFit="1" customWidth="1"/>
    <col min="30" max="30" width="19.8515625" style="0" bestFit="1" customWidth="1"/>
    <col min="31" max="31" width="12.28125" style="0" bestFit="1" customWidth="1"/>
    <col min="32" max="32" width="9.28125" style="0" bestFit="1" customWidth="1"/>
    <col min="33" max="33" width="21.28125" style="0" bestFit="1" customWidth="1"/>
    <col min="34" max="34" width="12.421875" style="0" bestFit="1" customWidth="1"/>
    <col min="35" max="35" width="9.28125" style="0" bestFit="1" customWidth="1"/>
    <col min="36" max="36" width="19.8515625" style="0" bestFit="1" customWidth="1"/>
    <col min="37" max="37" width="12.421875" style="0" bestFit="1" customWidth="1"/>
    <col min="38" max="38" width="9.28125" style="0" bestFit="1" customWidth="1"/>
    <col min="39" max="39" width="19.8515625" style="0" bestFit="1" customWidth="1"/>
    <col min="40" max="40" width="12.421875" style="46" bestFit="1" customWidth="1"/>
    <col min="41" max="41" width="13.00390625" style="46" bestFit="1" customWidth="1"/>
    <col min="42" max="42" width="8.57421875" style="46" bestFit="1" customWidth="1"/>
    <col min="43" max="43" width="12.421875" style="46" bestFit="1" customWidth="1"/>
    <col min="44" max="44" width="13.00390625" style="46" bestFit="1" customWidth="1"/>
    <col min="45" max="45" width="8.57421875" style="46" bestFit="1" customWidth="1"/>
  </cols>
  <sheetData>
    <row r="1" spans="1:45" ht="21.75" thickBot="1" thickTop="1">
      <c r="A1" s="360" t="s">
        <v>55</v>
      </c>
      <c r="B1" s="361"/>
      <c r="C1" s="362"/>
      <c r="D1" s="400" t="s">
        <v>155</v>
      </c>
      <c r="E1" s="398"/>
      <c r="F1" s="399"/>
      <c r="G1" s="397" t="s">
        <v>156</v>
      </c>
      <c r="H1" s="398"/>
      <c r="I1" s="399"/>
      <c r="J1" s="397" t="s">
        <v>160</v>
      </c>
      <c r="K1" s="398"/>
      <c r="L1" s="399"/>
      <c r="M1" s="394" t="s">
        <v>152</v>
      </c>
      <c r="N1" s="395"/>
      <c r="O1" s="396"/>
      <c r="P1" s="394" t="s">
        <v>157</v>
      </c>
      <c r="Q1" s="395"/>
      <c r="R1" s="396"/>
      <c r="S1" s="394" t="s">
        <v>147</v>
      </c>
      <c r="T1" s="395"/>
      <c r="U1" s="396"/>
      <c r="V1" s="404" t="s">
        <v>154</v>
      </c>
      <c r="W1" s="405"/>
      <c r="X1" s="406"/>
      <c r="Y1" s="404" t="s">
        <v>158</v>
      </c>
      <c r="Z1" s="405"/>
      <c r="AA1" s="406"/>
      <c r="AB1" s="404" t="s">
        <v>148</v>
      </c>
      <c r="AC1" s="405"/>
      <c r="AD1" s="406"/>
      <c r="AE1" s="401" t="s">
        <v>153</v>
      </c>
      <c r="AF1" s="402"/>
      <c r="AG1" s="403"/>
      <c r="AH1" s="401" t="s">
        <v>159</v>
      </c>
      <c r="AI1" s="402"/>
      <c r="AJ1" s="403"/>
      <c r="AK1" s="401" t="s">
        <v>149</v>
      </c>
      <c r="AL1" s="402"/>
      <c r="AM1" s="403"/>
      <c r="AN1" s="392"/>
      <c r="AO1" s="392"/>
      <c r="AP1" s="392"/>
      <c r="AQ1" s="392"/>
      <c r="AR1" s="392"/>
      <c r="AS1" s="392"/>
    </row>
    <row r="2" spans="1:45" ht="13.5" customHeight="1" thickTop="1">
      <c r="A2" s="340" t="s">
        <v>126</v>
      </c>
      <c r="B2" s="341"/>
      <c r="C2" s="342"/>
      <c r="D2" s="205" t="s">
        <v>109</v>
      </c>
      <c r="E2" s="143">
        <f>1/((1/E17)+(1/E19)+(1/E20))</f>
        <v>0.00010058414728688905</v>
      </c>
      <c r="F2" s="133" t="s">
        <v>112</v>
      </c>
      <c r="G2" s="137" t="s">
        <v>101</v>
      </c>
      <c r="H2" s="143">
        <f>(H17*H18*H19)/(H21*H37*H22*H38*H39*H31*H27*(1/365)*((H36*H30)+(H40*H29))*(1/24)*H28)</f>
        <v>29.074446339740057</v>
      </c>
      <c r="I2" s="138" t="s">
        <v>120</v>
      </c>
      <c r="J2" s="137" t="s">
        <v>101</v>
      </c>
      <c r="K2" s="143">
        <f>(K17*K18*K19)/((1-EXP(-K19*K18))*K37*K22*K38*K39*K31*K27*(1/365)*((K36*K30)+(K40*K29))*(1/24)*K28)</f>
        <v>46.720424157968196</v>
      </c>
      <c r="L2" s="138" t="s">
        <v>120</v>
      </c>
      <c r="M2" s="206" t="s">
        <v>109</v>
      </c>
      <c r="N2" s="197">
        <f>1/((1/N17)+(1/N19)+(1/N20))</f>
        <v>0.0003189586007969713</v>
      </c>
      <c r="O2" s="102" t="s">
        <v>112</v>
      </c>
      <c r="P2" s="196" t="s">
        <v>101</v>
      </c>
      <c r="Q2" s="197">
        <f>(Q17*Q18*Q19)/(Q21*Q22*Q30*Q38*Q39*Q31*Q36*(1/24)*Q27*(1/365)*Q28)</f>
        <v>64.18787019701286</v>
      </c>
      <c r="R2" s="198" t="s">
        <v>120</v>
      </c>
      <c r="S2" s="196" t="s">
        <v>101</v>
      </c>
      <c r="T2" s="197">
        <f>(T17*T18*T19)/(T21*T22*T30*T38*T39*T31*T36*(1/24)*T27*(1/365)*T28)</f>
        <v>103.14502592271405</v>
      </c>
      <c r="U2" s="198" t="s">
        <v>120</v>
      </c>
      <c r="V2" s="207" t="s">
        <v>109</v>
      </c>
      <c r="W2" s="165">
        <f>1/((1/W17)+(1/W19)+(1/W20))</f>
        <v>0.0003189586007969713</v>
      </c>
      <c r="X2" s="97" t="s">
        <v>112</v>
      </c>
      <c r="Y2" s="146" t="s">
        <v>101</v>
      </c>
      <c r="Z2" s="165">
        <f>(Z17*Z18*Z19)/(Z21*Z22*Z30*Z38*Z39*Z31*Z36*(1/24)*Z27*(1/365)*Z28)</f>
        <v>64.18787019701286</v>
      </c>
      <c r="AA2" s="147" t="s">
        <v>120</v>
      </c>
      <c r="AB2" s="146" t="s">
        <v>101</v>
      </c>
      <c r="AC2" s="165">
        <f>(AC17*AC18*AC19)/(AC21*AC22*AC30*AC38*AC39*AC31*AC36*(1/24)*AC27*(1/365)*AC28)</f>
        <v>103.14502592271405</v>
      </c>
      <c r="AD2" s="147" t="s">
        <v>120</v>
      </c>
      <c r="AE2" s="208" t="s">
        <v>109</v>
      </c>
      <c r="AF2" s="168">
        <f>1/((1/AF17)+(1/AF19)+(1/AF20))</f>
        <v>0.00031895867580514654</v>
      </c>
      <c r="AG2" s="128" t="s">
        <v>112</v>
      </c>
      <c r="AH2" s="152" t="s">
        <v>101</v>
      </c>
      <c r="AI2" s="168">
        <f>(AI17*AI18*AI19)/(AI21*AI22*AI30*AI38*AI39*AI31*AI36*(1/24)*AI27*(1/365)*AI28)</f>
        <v>160.46967549253216</v>
      </c>
      <c r="AJ2" s="153" t="s">
        <v>120</v>
      </c>
      <c r="AK2" s="152" t="s">
        <v>101</v>
      </c>
      <c r="AL2" s="168">
        <f>(AL17*AL18*AL19)/(AL21*AL22*AL30*AL38*AL39*AL31*AL36*(1/24)*AL27*(1/365)*AL28)</f>
        <v>257.8625648067852</v>
      </c>
      <c r="AM2" s="153" t="s">
        <v>120</v>
      </c>
      <c r="AN2" s="136"/>
      <c r="AO2" s="65"/>
      <c r="AP2" s="70"/>
      <c r="AQ2" s="136"/>
      <c r="AR2" s="65"/>
      <c r="AS2" s="70"/>
    </row>
    <row r="3" spans="1:45" ht="13.5" thickBot="1">
      <c r="A3" s="343"/>
      <c r="B3" s="344"/>
      <c r="C3" s="345"/>
      <c r="D3" s="132" t="s">
        <v>108</v>
      </c>
      <c r="E3" s="145">
        <f>1/((1/E17)+(1/E18)+(1/E20))</f>
        <v>0.012036337465646108</v>
      </c>
      <c r="F3" s="130" t="s">
        <v>112</v>
      </c>
      <c r="G3" s="139" t="s">
        <v>102</v>
      </c>
      <c r="H3" s="144">
        <f>(H17*H18*H19)/(H21*H37*H23*H38*H39*H31*H27*(1/365)*((H36*H30)+(H40*H29))*(1/24)*H28)</f>
        <v>43.06652364073995</v>
      </c>
      <c r="I3" s="140" t="s">
        <v>121</v>
      </c>
      <c r="J3" s="139" t="s">
        <v>102</v>
      </c>
      <c r="K3" s="144">
        <f>(K17*K18*K19)/((1-EXP(-K19*K18))*K37*K23*K38*K39*K32*K27*(1/365)*((K36*K30)+(K40*K29))*(1/24)*K28)</f>
        <v>64.45245261707585</v>
      </c>
      <c r="L3" s="140" t="s">
        <v>121</v>
      </c>
      <c r="M3" s="101" t="s">
        <v>108</v>
      </c>
      <c r="N3" s="203">
        <f>1/((1/N17)+(1/N18)+(1/N20))</f>
        <v>0.03562840113690906</v>
      </c>
      <c r="O3" s="99" t="s">
        <v>112</v>
      </c>
      <c r="P3" s="199" t="s">
        <v>102</v>
      </c>
      <c r="Q3" s="200">
        <f>(Q17*Q18*Q19)/(Q21*Q23*Q30*Q38*Q39*Q31*Q36*(1/24)*Q27*(1/365)*Q28)</f>
        <v>95.07828272932528</v>
      </c>
      <c r="R3" s="201" t="s">
        <v>121</v>
      </c>
      <c r="S3" s="199" t="s">
        <v>102</v>
      </c>
      <c r="T3" s="200">
        <f>(T17*T18*T19)/(T21*T23*T30*T38*T39*T32*T36*(1/24)*T27*(1/365)*T28)</f>
        <v>142.29215628465084</v>
      </c>
      <c r="U3" s="201" t="s">
        <v>121</v>
      </c>
      <c r="V3" s="96" t="s">
        <v>108</v>
      </c>
      <c r="W3" s="164">
        <f>1/((1/W17)+(1/W18)+(1/W20))</f>
        <v>0.03562840113690906</v>
      </c>
      <c r="X3" s="94" t="s">
        <v>112</v>
      </c>
      <c r="Y3" s="148" t="s">
        <v>102</v>
      </c>
      <c r="Z3" s="163">
        <f>(Z17*Z18*Z19)/(Z21*Z23*Z30*Z38*Z39*Z31*Z36*(1/24)*Z27*(1/365)*Z28)</f>
        <v>95.07828272932528</v>
      </c>
      <c r="AA3" s="149" t="s">
        <v>121</v>
      </c>
      <c r="AB3" s="148" t="s">
        <v>102</v>
      </c>
      <c r="AC3" s="163">
        <f>(AC17*AC18*AC19)/(AC21*AC23*AC30*AC38*AC39*AC32*AC36*(1/24)*AC27*(1/365)*AC28)</f>
        <v>142.29215628465084</v>
      </c>
      <c r="AD3" s="149" t="s">
        <v>121</v>
      </c>
      <c r="AE3" s="127" t="s">
        <v>108</v>
      </c>
      <c r="AF3" s="167">
        <f>1/((1/AF17)+(1/AF18)+(1/AF20))</f>
        <v>0.03562933706813764</v>
      </c>
      <c r="AG3" s="125" t="s">
        <v>112</v>
      </c>
      <c r="AH3" s="154" t="s">
        <v>102</v>
      </c>
      <c r="AI3" s="166">
        <f>(AI17*AI18*AI19)/(AI21*AI23*AI30*AI38*AI39*AI31*AI36*(1/24)*AI27*(1/365)*AI28)</f>
        <v>237.69570682331323</v>
      </c>
      <c r="AJ3" s="155" t="s">
        <v>121</v>
      </c>
      <c r="AK3" s="154" t="s">
        <v>102</v>
      </c>
      <c r="AL3" s="166">
        <f>(AL17*AL18*AL19)/(AL21*AL23*AL30*AL38*AL39*AL32*AL36*(1/24)*AL27*(1/365)*AL28)</f>
        <v>355.7303907116271</v>
      </c>
      <c r="AM3" s="155" t="s">
        <v>121</v>
      </c>
      <c r="AN3" s="136"/>
      <c r="AO3" s="65"/>
      <c r="AP3" s="70"/>
      <c r="AQ3" s="136"/>
      <c r="AR3" s="65"/>
      <c r="AS3" s="70"/>
    </row>
    <row r="4" spans="1:45" ht="12.75">
      <c r="A4" s="343"/>
      <c r="B4" s="344"/>
      <c r="C4" s="345"/>
      <c r="D4" s="131" t="s">
        <v>109</v>
      </c>
      <c r="E4" s="144">
        <f>E2/E49</f>
        <v>3.7216134496148985E-06</v>
      </c>
      <c r="F4" s="133" t="s">
        <v>113</v>
      </c>
      <c r="G4" s="139" t="s">
        <v>103</v>
      </c>
      <c r="H4" s="144">
        <f>(H17*H18*H19)/(H21*H37*H24*H38*H39*H31*H27*(1/365)*((H36*H30)+(H40*H29))*(1/24)*H28)</f>
        <v>58.494429393195176</v>
      </c>
      <c r="I4" s="140" t="s">
        <v>122</v>
      </c>
      <c r="J4" s="139" t="s">
        <v>103</v>
      </c>
      <c r="K4" s="144">
        <f>(K17*K18*K19)/((1-EXP(-K19*K18))*K37*K24*K38*K39*K33*K27*(1/365)*((K36*K30)+(K40*K29))*(1/24)*K28)</f>
        <v>95.30143118996125</v>
      </c>
      <c r="L4" s="140" t="s">
        <v>122</v>
      </c>
      <c r="M4" s="100" t="s">
        <v>109</v>
      </c>
      <c r="N4" s="200">
        <f>N2/N39</f>
        <v>1.180146822948795E-05</v>
      </c>
      <c r="O4" s="102" t="s">
        <v>113</v>
      </c>
      <c r="P4" s="199" t="s">
        <v>103</v>
      </c>
      <c r="Q4" s="200">
        <f>(Q17*Q18*Q19)/(Q21*Q24*Q30*Q38*Q39*Q31*Q36*(1/24)*Q27*(1/365)*Q28)</f>
        <v>129.1385843522245</v>
      </c>
      <c r="R4" s="201" t="s">
        <v>122</v>
      </c>
      <c r="S4" s="199" t="s">
        <v>103</v>
      </c>
      <c r="T4" s="200">
        <f>(T17*T18*T19)/(T21*T24*T30*T38*T39*T33*T36*(1/24)*T27*(1/365)*T28)</f>
        <v>210.39767441588634</v>
      </c>
      <c r="U4" s="201" t="s">
        <v>122</v>
      </c>
      <c r="V4" s="95" t="s">
        <v>109</v>
      </c>
      <c r="W4" s="163">
        <f>W2/W39</f>
        <v>1.180146822948795E-05</v>
      </c>
      <c r="X4" s="97" t="s">
        <v>113</v>
      </c>
      <c r="Y4" s="148" t="s">
        <v>103</v>
      </c>
      <c r="Z4" s="163">
        <f>(Z17*Z18*Z19)/(Z21*Z24*Z30*Z38*Z39*Z31*Z36*(1/24)*Z27*(1/365)*Z28)</f>
        <v>129.1385843522245</v>
      </c>
      <c r="AA4" s="149" t="s">
        <v>122</v>
      </c>
      <c r="AB4" s="148" t="s">
        <v>103</v>
      </c>
      <c r="AC4" s="163">
        <f>(AC17*AC18*AC19)/(AC21*AC24*AC30*AC38*AC39*AC33*AC36*(1/24)*AC27*(1/365)*AC28)</f>
        <v>210.39767441588634</v>
      </c>
      <c r="AD4" s="149" t="s">
        <v>122</v>
      </c>
      <c r="AE4" s="126" t="s">
        <v>109</v>
      </c>
      <c r="AF4" s="166">
        <f>AF2/AF39</f>
        <v>1.1801471004790433E-05</v>
      </c>
      <c r="AG4" s="128" t="s">
        <v>113</v>
      </c>
      <c r="AH4" s="154" t="s">
        <v>103</v>
      </c>
      <c r="AI4" s="166">
        <f>(AI17*AI18*AI19)/(AI21*AI24*AI30*AI38*AI39*AI31*AI36*(1/24)*AI27*(1/365)*AI28)</f>
        <v>322.84646088056127</v>
      </c>
      <c r="AJ4" s="155" t="s">
        <v>122</v>
      </c>
      <c r="AK4" s="154" t="s">
        <v>103</v>
      </c>
      <c r="AL4" s="166">
        <f>(AL17*AL18*AL19)/(AL21*AL24*AL30*AL38*AL39*AL33*AL36*(1/24)*AL27*(1/365)*AL28)</f>
        <v>525.9941860397158</v>
      </c>
      <c r="AM4" s="155" t="s">
        <v>122</v>
      </c>
      <c r="AN4" s="136"/>
      <c r="AO4" s="65"/>
      <c r="AP4" s="70"/>
      <c r="AQ4" s="136"/>
      <c r="AR4" s="65"/>
      <c r="AS4" s="70"/>
    </row>
    <row r="5" spans="1:45" ht="13.5" thickBot="1">
      <c r="A5" s="346"/>
      <c r="B5" s="344"/>
      <c r="C5" s="347"/>
      <c r="D5" s="132" t="s">
        <v>108</v>
      </c>
      <c r="E5" s="145">
        <f>E3/E49</f>
        <v>0.00044534448622890645</v>
      </c>
      <c r="F5" s="134" t="s">
        <v>113</v>
      </c>
      <c r="G5" s="139" t="s">
        <v>104</v>
      </c>
      <c r="H5" s="144">
        <f>(H17*H18*H19)/(H21*H37*H25*H38*H39*H31*H27*(1/365)*((H36*H30)+(H40*H29))*(1/24)*H28)</f>
        <v>31.207625826623154</v>
      </c>
      <c r="I5" s="140" t="s">
        <v>122</v>
      </c>
      <c r="J5" s="139" t="s">
        <v>104</v>
      </c>
      <c r="K5" s="144">
        <f>(K17*K18*K19)/((1-EXP(-K19*K18))*K37*K25*K38*K39*K34*K27*(1/365)*((K36*K30)+(K40*K29))*(1/24)*K28)</f>
        <v>53.07696977127982</v>
      </c>
      <c r="L5" s="140" t="s">
        <v>122</v>
      </c>
      <c r="M5" s="101" t="s">
        <v>108</v>
      </c>
      <c r="N5" s="203">
        <f>N3/N39</f>
        <v>0.0013182508420656364</v>
      </c>
      <c r="O5" s="103" t="s">
        <v>113</v>
      </c>
      <c r="P5" s="199" t="s">
        <v>104</v>
      </c>
      <c r="Q5" s="200">
        <f>(Q17*Q18*Q19)/(Q21*Q25*Q30*Q38*Q39*Q31*Q36*(1/24)*Q27*(1/365)*Q28)</f>
        <v>68.89730632559802</v>
      </c>
      <c r="R5" s="201" t="s">
        <v>122</v>
      </c>
      <c r="S5" s="199" t="s">
        <v>104</v>
      </c>
      <c r="T5" s="200">
        <f>(T17*T18*T19)/(T21*T25*T30*T38*T39*T34*T36*(1/24)*T27*(1/365)*T28)</f>
        <v>117.17841868145938</v>
      </c>
      <c r="U5" s="201" t="s">
        <v>122</v>
      </c>
      <c r="V5" s="96" t="s">
        <v>108</v>
      </c>
      <c r="W5" s="164">
        <f>W3/W39</f>
        <v>0.0013182508420656364</v>
      </c>
      <c r="X5" s="98" t="s">
        <v>113</v>
      </c>
      <c r="Y5" s="148" t="s">
        <v>104</v>
      </c>
      <c r="Z5" s="163">
        <f>(Z17*Z18*Z19)/(Z21*Z25*Z30*Z38*Z39*Z31*Z36*(1/24)*Z27*(1/365)*Z28)</f>
        <v>68.89730632559802</v>
      </c>
      <c r="AA5" s="149" t="s">
        <v>122</v>
      </c>
      <c r="AB5" s="148" t="s">
        <v>104</v>
      </c>
      <c r="AC5" s="163">
        <f>(AC17*AC18*AC19)/(AC21*AC25*AC30*AC38*AC39*AC34*AC36*(1/24)*AC27*(1/365)*AC28)</f>
        <v>117.17841868145938</v>
      </c>
      <c r="AD5" s="149" t="s">
        <v>122</v>
      </c>
      <c r="AE5" s="127" t="s">
        <v>108</v>
      </c>
      <c r="AF5" s="167">
        <f>AF3/AF39</f>
        <v>0.0013182854715210939</v>
      </c>
      <c r="AG5" s="129" t="s">
        <v>113</v>
      </c>
      <c r="AH5" s="154" t="s">
        <v>104</v>
      </c>
      <c r="AI5" s="166">
        <f>(AI17*AI18*AI19)/(AI21*AI25*AI30*AI38*AI39*AI31*AI36*(1/24)*AI27*(1/365)*AI28)</f>
        <v>172.24326581399504</v>
      </c>
      <c r="AJ5" s="155" t="s">
        <v>122</v>
      </c>
      <c r="AK5" s="154" t="s">
        <v>104</v>
      </c>
      <c r="AL5" s="166">
        <f>(AL17*AL18*AL19)/(AL21*AL25*AL30*AL38*AL39*AL34*AL36*(1/24)*AL27*(1/365)*AL28)</f>
        <v>292.9460467036484</v>
      </c>
      <c r="AM5" s="155" t="s">
        <v>122</v>
      </c>
      <c r="AN5" s="136"/>
      <c r="AO5" s="65"/>
      <c r="AP5" s="70"/>
      <c r="AQ5" s="136"/>
      <c r="AR5" s="65"/>
      <c r="AS5" s="70"/>
    </row>
    <row r="6" spans="1:45" ht="14.25" thickBot="1" thickTop="1">
      <c r="A6" t="s">
        <v>57</v>
      </c>
      <c r="B6" s="258">
        <v>1E-06</v>
      </c>
      <c r="D6" s="131" t="s">
        <v>109</v>
      </c>
      <c r="E6" s="144">
        <f>E2*E12*E50*E51</f>
        <v>2.9578667538410504E-14</v>
      </c>
      <c r="F6" s="133" t="s">
        <v>114</v>
      </c>
      <c r="G6" s="141" t="s">
        <v>105</v>
      </c>
      <c r="H6" s="145">
        <f>(H17*H18*H19)/(H21*H37*H26*H38*H39*H31*H27*(1/365)*((H36*H30)+(H40*H29))*(1/24)*H28)</f>
        <v>29.074446339740057</v>
      </c>
      <c r="I6" s="142" t="s">
        <v>122</v>
      </c>
      <c r="J6" s="141" t="s">
        <v>105</v>
      </c>
      <c r="K6" s="145">
        <f>(K17*K18*K19)/((1-EXP(-K19*K18))*K37*K26*K38*K39*K35*K27*(1/365)*((K36*K30)+(K40*K29))*(1/24)*K28)</f>
        <v>53.16370103685547</v>
      </c>
      <c r="L6" s="142" t="s">
        <v>122</v>
      </c>
      <c r="M6" s="100" t="s">
        <v>109</v>
      </c>
      <c r="N6" s="200">
        <f>N2*N12*N40*N41</f>
        <v>9.379579850273245E-14</v>
      </c>
      <c r="O6" s="102" t="s">
        <v>114</v>
      </c>
      <c r="P6" s="202" t="s">
        <v>105</v>
      </c>
      <c r="Q6" s="203">
        <f>(Q17*Q18*Q19)/(Q21*Q26*Q30*Q38*Q39*Q31*Q36*(1/24)*Q27*(1/365)*Q28)</f>
        <v>64.18787019701286</v>
      </c>
      <c r="R6" s="204" t="s">
        <v>122</v>
      </c>
      <c r="S6" s="202" t="s">
        <v>105</v>
      </c>
      <c r="T6" s="203">
        <f>(T17*T18*T19)/(T21*T26*T30*T38*T39*T35*T36*(1/24)*T27*(1/365)*T28)</f>
        <v>117.36989593787004</v>
      </c>
      <c r="U6" s="204" t="s">
        <v>122</v>
      </c>
      <c r="V6" s="95" t="s">
        <v>109</v>
      </c>
      <c r="W6" s="163">
        <f>W2*W12*W40*W41</f>
        <v>9.379579850273245E-14</v>
      </c>
      <c r="X6" s="97" t="s">
        <v>114</v>
      </c>
      <c r="Y6" s="150" t="s">
        <v>105</v>
      </c>
      <c r="Z6" s="164">
        <f>(Z17*Z18*Z19)/(Z21*Z26*Z30*Z38*Z39*Z31*Z36*(1/24)*Z27*(1/365)*Z28)</f>
        <v>64.18787019701286</v>
      </c>
      <c r="AA6" s="151" t="s">
        <v>122</v>
      </c>
      <c r="AB6" s="150" t="s">
        <v>105</v>
      </c>
      <c r="AC6" s="164">
        <f>(AC17*AC18*AC19)/(AC21*AC26*AC30*AC38*AC39*AC35*AC36*(1/24)*AC27*(1/365)*AC28)</f>
        <v>117.36989593787004</v>
      </c>
      <c r="AD6" s="151" t="s">
        <v>122</v>
      </c>
      <c r="AE6" s="126" t="s">
        <v>109</v>
      </c>
      <c r="AF6" s="166">
        <f>AF2*AF12*AF40*AF41</f>
        <v>9.379582056030254E-14</v>
      </c>
      <c r="AG6" s="128" t="s">
        <v>114</v>
      </c>
      <c r="AH6" s="156" t="s">
        <v>105</v>
      </c>
      <c r="AI6" s="167">
        <f>(AI17*AI18*AI19)/(AI21*AI26*AI30*AI38*AI39*AI31*AI36*(1/24)*AI27*(1/365)*AI28)</f>
        <v>160.46967549253216</v>
      </c>
      <c r="AJ6" s="157" t="s">
        <v>122</v>
      </c>
      <c r="AK6" s="156" t="s">
        <v>105</v>
      </c>
      <c r="AL6" s="167">
        <f>(AL17*AL18*AL19)/(AL21*AL26*AL30*AL38*AL39*AL35*AL36*(1/24)*AL27*(1/365)*AL28)</f>
        <v>293.4247398446751</v>
      </c>
      <c r="AM6" s="157" t="s">
        <v>122</v>
      </c>
      <c r="AN6" s="136"/>
      <c r="AO6" s="65"/>
      <c r="AP6" s="70"/>
      <c r="AQ6" s="136"/>
      <c r="AR6" s="65"/>
      <c r="AS6" s="70"/>
    </row>
    <row r="7" spans="1:45" ht="13.5" thickBot="1">
      <c r="A7" s="75" t="s">
        <v>220</v>
      </c>
      <c r="B7" s="39">
        <v>3.774E-08</v>
      </c>
      <c r="C7" s="78" t="s">
        <v>136</v>
      </c>
      <c r="D7" s="132" t="s">
        <v>108</v>
      </c>
      <c r="E7" s="145">
        <f>E3*E12*E50*E51</f>
        <v>3.5395122778245894E-12</v>
      </c>
      <c r="F7" s="134" t="s">
        <v>114</v>
      </c>
      <c r="G7" s="137" t="s">
        <v>101</v>
      </c>
      <c r="H7" s="143">
        <f>H2/H41</f>
        <v>1.0757545145703833</v>
      </c>
      <c r="I7" s="138" t="s">
        <v>123</v>
      </c>
      <c r="J7" s="137" t="s">
        <v>101</v>
      </c>
      <c r="K7" s="143">
        <f>K2/K41</f>
        <v>1.728655693844825</v>
      </c>
      <c r="L7" s="138" t="s">
        <v>123</v>
      </c>
      <c r="M7" s="101" t="s">
        <v>108</v>
      </c>
      <c r="N7" s="203">
        <f>N3*N12*N40*N41</f>
        <v>1.0477204018521574E-11</v>
      </c>
      <c r="O7" s="103" t="s">
        <v>114</v>
      </c>
      <c r="P7" s="196" t="s">
        <v>101</v>
      </c>
      <c r="Q7" s="197">
        <f>Q2/Q41</f>
        <v>2.374951197289478</v>
      </c>
      <c r="R7" s="198" t="s">
        <v>123</v>
      </c>
      <c r="S7" s="196" t="s">
        <v>101</v>
      </c>
      <c r="T7" s="197">
        <f>T2/T41</f>
        <v>3.8163659591404238</v>
      </c>
      <c r="U7" s="198" t="s">
        <v>123</v>
      </c>
      <c r="V7" s="96" t="s">
        <v>108</v>
      </c>
      <c r="W7" s="164">
        <f>W3*W12*W40*W41</f>
        <v>1.0477204018521574E-11</v>
      </c>
      <c r="X7" s="98" t="s">
        <v>114</v>
      </c>
      <c r="Y7" s="146" t="s">
        <v>101</v>
      </c>
      <c r="Z7" s="165">
        <f>Z2/Z41</f>
        <v>2.374951197289478</v>
      </c>
      <c r="AA7" s="147" t="s">
        <v>123</v>
      </c>
      <c r="AB7" s="146" t="s">
        <v>101</v>
      </c>
      <c r="AC7" s="165">
        <f>AC2/AC41</f>
        <v>3.8163659591404238</v>
      </c>
      <c r="AD7" s="147" t="s">
        <v>123</v>
      </c>
      <c r="AE7" s="127" t="s">
        <v>108</v>
      </c>
      <c r="AF7" s="167">
        <f>AF3*AF12*AF40*AF41</f>
        <v>1.0477479246769719E-11</v>
      </c>
      <c r="AG7" s="129" t="s">
        <v>114</v>
      </c>
      <c r="AH7" s="152" t="s">
        <v>101</v>
      </c>
      <c r="AI7" s="168">
        <f>AI2/AI41</f>
        <v>5.937377993223696</v>
      </c>
      <c r="AJ7" s="153" t="s">
        <v>123</v>
      </c>
      <c r="AK7" s="152" t="s">
        <v>101</v>
      </c>
      <c r="AL7" s="168">
        <f>AL2/AL41</f>
        <v>9.540914897851062</v>
      </c>
      <c r="AM7" s="153" t="s">
        <v>123</v>
      </c>
      <c r="AN7" s="136"/>
      <c r="AO7" s="65"/>
      <c r="AP7" s="70"/>
      <c r="AQ7" s="136"/>
      <c r="AR7" s="65"/>
      <c r="AS7" s="70"/>
    </row>
    <row r="8" spans="1:45" ht="12.75">
      <c r="A8" s="75" t="s">
        <v>221</v>
      </c>
      <c r="B8" s="39">
        <v>1.8426E-10</v>
      </c>
      <c r="C8" s="75" t="s">
        <v>136</v>
      </c>
      <c r="D8" t="s">
        <v>57</v>
      </c>
      <c r="E8" s="45">
        <f>B6</f>
        <v>1E-06</v>
      </c>
      <c r="G8" s="139" t="s">
        <v>102</v>
      </c>
      <c r="H8" s="144">
        <f>H3/H41</f>
        <v>1.5934613747073798</v>
      </c>
      <c r="I8" s="140" t="s">
        <v>124</v>
      </c>
      <c r="J8" s="139" t="s">
        <v>102</v>
      </c>
      <c r="K8" s="144">
        <f>K3/K41</f>
        <v>2.3847407468318087</v>
      </c>
      <c r="L8" s="140" t="s">
        <v>124</v>
      </c>
      <c r="M8" t="s">
        <v>57</v>
      </c>
      <c r="N8" s="45">
        <f>B6</f>
        <v>1E-06</v>
      </c>
      <c r="P8" s="199" t="s">
        <v>102</v>
      </c>
      <c r="Q8" s="200">
        <f>Q3/Q41</f>
        <v>3.517896460985039</v>
      </c>
      <c r="R8" s="201" t="s">
        <v>124</v>
      </c>
      <c r="S8" s="199" t="s">
        <v>102</v>
      </c>
      <c r="T8" s="200">
        <f>T3/T41</f>
        <v>5.264809782532087</v>
      </c>
      <c r="U8" s="201" t="s">
        <v>124</v>
      </c>
      <c r="V8" t="s">
        <v>57</v>
      </c>
      <c r="W8" s="45">
        <f>B6</f>
        <v>1E-06</v>
      </c>
      <c r="Y8" s="148" t="s">
        <v>102</v>
      </c>
      <c r="Z8" s="163">
        <f>Z3/Z41</f>
        <v>3.517896460985039</v>
      </c>
      <c r="AA8" s="149" t="s">
        <v>124</v>
      </c>
      <c r="AB8" s="148" t="s">
        <v>102</v>
      </c>
      <c r="AC8" s="163">
        <f>AC3/AC41</f>
        <v>5.264809782532087</v>
      </c>
      <c r="AD8" s="149" t="s">
        <v>124</v>
      </c>
      <c r="AE8" t="s">
        <v>57</v>
      </c>
      <c r="AF8" s="45">
        <f>B6</f>
        <v>1E-06</v>
      </c>
      <c r="AH8" s="154" t="s">
        <v>102</v>
      </c>
      <c r="AI8" s="166">
        <f>AI3/AI41</f>
        <v>8.7947411524626</v>
      </c>
      <c r="AJ8" s="155" t="s">
        <v>124</v>
      </c>
      <c r="AK8" s="154" t="s">
        <v>102</v>
      </c>
      <c r="AL8" s="166">
        <f>AL3/AL41</f>
        <v>13.162024456330215</v>
      </c>
      <c r="AM8" s="155" t="s">
        <v>124</v>
      </c>
      <c r="AN8" s="136"/>
      <c r="AO8" s="65"/>
      <c r="AP8" s="70"/>
      <c r="AQ8" s="136"/>
      <c r="AR8" s="65"/>
      <c r="AS8" s="70"/>
    </row>
    <row r="9" spans="1:45" ht="12.75">
      <c r="A9" s="81" t="s">
        <v>222</v>
      </c>
      <c r="B9" s="39">
        <v>9.102E-11</v>
      </c>
      <c r="C9" s="81" t="s">
        <v>136</v>
      </c>
      <c r="D9" t="s">
        <v>223</v>
      </c>
      <c r="E9" s="267">
        <f>E30</f>
        <v>20</v>
      </c>
      <c r="F9" t="s">
        <v>209</v>
      </c>
      <c r="G9" s="139" t="s">
        <v>103</v>
      </c>
      <c r="H9" s="144">
        <f>H4/H41</f>
        <v>2.1642938875482236</v>
      </c>
      <c r="I9" s="140" t="s">
        <v>123</v>
      </c>
      <c r="J9" s="139" t="s">
        <v>103</v>
      </c>
      <c r="K9" s="144">
        <f>K4/K41</f>
        <v>3.5261529540285697</v>
      </c>
      <c r="L9" s="140" t="s">
        <v>123</v>
      </c>
      <c r="M9" t="s">
        <v>224</v>
      </c>
      <c r="N9" s="267">
        <f>N31</f>
        <v>15</v>
      </c>
      <c r="O9" t="s">
        <v>209</v>
      </c>
      <c r="P9" s="199" t="s">
        <v>103</v>
      </c>
      <c r="Q9" s="200">
        <f>Q4/Q41</f>
        <v>4.778127621032311</v>
      </c>
      <c r="R9" s="201" t="s">
        <v>123</v>
      </c>
      <c r="S9" s="199" t="s">
        <v>103</v>
      </c>
      <c r="T9" s="200">
        <f>T4/T41</f>
        <v>7.7847139533878025</v>
      </c>
      <c r="U9" s="201" t="s">
        <v>123</v>
      </c>
      <c r="V9" t="s">
        <v>225</v>
      </c>
      <c r="W9" s="267">
        <f>W31</f>
        <v>15</v>
      </c>
      <c r="X9" t="s">
        <v>209</v>
      </c>
      <c r="Y9" s="148" t="s">
        <v>103</v>
      </c>
      <c r="Z9" s="163">
        <f>Z4/Z41</f>
        <v>4.778127621032311</v>
      </c>
      <c r="AA9" s="149" t="s">
        <v>123</v>
      </c>
      <c r="AB9" s="148" t="s">
        <v>103</v>
      </c>
      <c r="AC9" s="163">
        <f>AC4/AC41</f>
        <v>7.7847139533878025</v>
      </c>
      <c r="AD9" s="149" t="s">
        <v>123</v>
      </c>
      <c r="AE9" t="s">
        <v>226</v>
      </c>
      <c r="AF9" s="267">
        <f>AF31</f>
        <v>15</v>
      </c>
      <c r="AG9" t="s">
        <v>209</v>
      </c>
      <c r="AH9" s="154" t="s">
        <v>103</v>
      </c>
      <c r="AI9" s="166">
        <f>AI4/AI41</f>
        <v>11.945319052580778</v>
      </c>
      <c r="AJ9" s="155" t="s">
        <v>123</v>
      </c>
      <c r="AK9" s="154" t="s">
        <v>103</v>
      </c>
      <c r="AL9" s="166">
        <f>AL4/AL41</f>
        <v>19.461784883469505</v>
      </c>
      <c r="AM9" s="155" t="s">
        <v>123</v>
      </c>
      <c r="AN9" s="136"/>
      <c r="AO9" s="65"/>
      <c r="AP9" s="70"/>
      <c r="AQ9" s="136"/>
      <c r="AR9" s="65"/>
      <c r="AS9" s="70"/>
    </row>
    <row r="10" spans="1:45" ht="12.75">
      <c r="A10" s="75" t="s">
        <v>101</v>
      </c>
      <c r="B10" s="39">
        <v>2.767285944E-08</v>
      </c>
      <c r="C10" s="75" t="s">
        <v>210</v>
      </c>
      <c r="D10" s="1" t="s">
        <v>31</v>
      </c>
      <c r="E10" s="283">
        <f>B34</f>
        <v>0.38</v>
      </c>
      <c r="F10" s="1"/>
      <c r="G10" s="139" t="s">
        <v>104</v>
      </c>
      <c r="H10" s="144">
        <f>H5/H41</f>
        <v>1.154682155585058</v>
      </c>
      <c r="I10" s="140" t="s">
        <v>123</v>
      </c>
      <c r="J10" s="139" t="s">
        <v>104</v>
      </c>
      <c r="K10" s="144">
        <f>K5/K41</f>
        <v>1.9638478815373555</v>
      </c>
      <c r="L10" s="140" t="s">
        <v>123</v>
      </c>
      <c r="M10" s="1" t="s">
        <v>31</v>
      </c>
      <c r="N10" s="297">
        <f>B34</f>
        <v>0.38</v>
      </c>
      <c r="O10" s="1"/>
      <c r="P10" s="199" t="s">
        <v>104</v>
      </c>
      <c r="Q10" s="200">
        <f>Q5/Q41</f>
        <v>2.5492003340471294</v>
      </c>
      <c r="R10" s="201" t="s">
        <v>123</v>
      </c>
      <c r="S10" s="199" t="s">
        <v>104</v>
      </c>
      <c r="T10" s="200">
        <f>T5/T41</f>
        <v>4.3356014912140015</v>
      </c>
      <c r="U10" s="201" t="s">
        <v>123</v>
      </c>
      <c r="V10" s="1" t="s">
        <v>31</v>
      </c>
      <c r="W10" s="297">
        <f>B34</f>
        <v>0.38</v>
      </c>
      <c r="X10" s="1"/>
      <c r="Y10" s="148" t="s">
        <v>104</v>
      </c>
      <c r="Z10" s="163">
        <f>Z5/Z41</f>
        <v>2.5492003340471294</v>
      </c>
      <c r="AA10" s="149" t="s">
        <v>123</v>
      </c>
      <c r="AB10" s="148" t="s">
        <v>104</v>
      </c>
      <c r="AC10" s="163">
        <f>AC5/AC41</f>
        <v>4.3356014912140015</v>
      </c>
      <c r="AD10" s="149" t="s">
        <v>123</v>
      </c>
      <c r="AE10" s="1" t="s">
        <v>31</v>
      </c>
      <c r="AF10" s="297">
        <f>B34</f>
        <v>0.38</v>
      </c>
      <c r="AG10" s="1"/>
      <c r="AH10" s="154" t="s">
        <v>104</v>
      </c>
      <c r="AI10" s="166">
        <f>AI5/AI41</f>
        <v>6.373000835117823</v>
      </c>
      <c r="AJ10" s="155" t="s">
        <v>123</v>
      </c>
      <c r="AK10" s="154" t="s">
        <v>104</v>
      </c>
      <c r="AL10" s="166">
        <f>AL5/AL41</f>
        <v>10.839003728035001</v>
      </c>
      <c r="AM10" s="155" t="s">
        <v>123</v>
      </c>
      <c r="AN10" s="136"/>
      <c r="AO10" s="65"/>
      <c r="AP10" s="70"/>
      <c r="AQ10" s="136"/>
      <c r="AR10" s="65"/>
      <c r="AS10" s="70"/>
    </row>
    <row r="11" spans="1:45" ht="13.5" thickBot="1">
      <c r="A11" s="75" t="s">
        <v>102</v>
      </c>
      <c r="B11" s="39">
        <v>1.86820992E-08</v>
      </c>
      <c r="C11" s="75" t="s">
        <v>211</v>
      </c>
      <c r="D11" s="1" t="s">
        <v>58</v>
      </c>
      <c r="E11" s="284">
        <f>0.693/E12</f>
        <v>0.0016034243405830633</v>
      </c>
      <c r="F11" s="1"/>
      <c r="G11" s="141" t="s">
        <v>105</v>
      </c>
      <c r="H11" s="145">
        <f>H6/H41</f>
        <v>1.0757545145703833</v>
      </c>
      <c r="I11" s="140" t="s">
        <v>123</v>
      </c>
      <c r="J11" s="141" t="s">
        <v>105</v>
      </c>
      <c r="K11" s="145">
        <f>K6/K41</f>
        <v>1.9670569383636545</v>
      </c>
      <c r="L11" s="140" t="s">
        <v>123</v>
      </c>
      <c r="M11" s="1" t="s">
        <v>58</v>
      </c>
      <c r="N11" s="284">
        <f>0.693/N12</f>
        <v>0.0016034243405830633</v>
      </c>
      <c r="O11" s="1"/>
      <c r="P11" s="202" t="s">
        <v>105</v>
      </c>
      <c r="Q11" s="203">
        <f>Q6/Q41</f>
        <v>2.374951197289478</v>
      </c>
      <c r="R11" s="201" t="s">
        <v>123</v>
      </c>
      <c r="S11" s="202" t="s">
        <v>105</v>
      </c>
      <c r="T11" s="203">
        <f>T6/T41</f>
        <v>4.342686149701196</v>
      </c>
      <c r="U11" s="201" t="s">
        <v>123</v>
      </c>
      <c r="V11" s="1" t="s">
        <v>58</v>
      </c>
      <c r="W11" s="284">
        <f>0.693/W12</f>
        <v>0.0016034243405830633</v>
      </c>
      <c r="X11" s="1"/>
      <c r="Y11" s="150" t="s">
        <v>105</v>
      </c>
      <c r="Z11" s="164">
        <f>Z6/Z41</f>
        <v>2.374951197289478</v>
      </c>
      <c r="AA11" s="149" t="s">
        <v>123</v>
      </c>
      <c r="AB11" s="150" t="s">
        <v>105</v>
      </c>
      <c r="AC11" s="164">
        <f>AC6/AC41</f>
        <v>4.342686149701196</v>
      </c>
      <c r="AD11" s="149" t="s">
        <v>123</v>
      </c>
      <c r="AE11" s="1" t="s">
        <v>58</v>
      </c>
      <c r="AF11" s="284">
        <f>0.693/AF12</f>
        <v>0.0016034243405830633</v>
      </c>
      <c r="AG11" s="1"/>
      <c r="AH11" s="156" t="s">
        <v>105</v>
      </c>
      <c r="AI11" s="167">
        <f>AI6/AI41</f>
        <v>5.937377993223696</v>
      </c>
      <c r="AJ11" s="155" t="s">
        <v>123</v>
      </c>
      <c r="AK11" s="156" t="s">
        <v>105</v>
      </c>
      <c r="AL11" s="167">
        <f>AL6/AL41</f>
        <v>10.85671537425299</v>
      </c>
      <c r="AM11" s="155" t="s">
        <v>123</v>
      </c>
      <c r="AN11" s="136"/>
      <c r="AO11" s="65"/>
      <c r="AP11" s="70"/>
      <c r="AQ11" s="136"/>
      <c r="AR11" s="65"/>
      <c r="AS11" s="70"/>
    </row>
    <row r="12" spans="1:45" ht="14.25">
      <c r="A12" s="75" t="s">
        <v>103</v>
      </c>
      <c r="B12" s="39">
        <v>1.3754695536E-08</v>
      </c>
      <c r="C12" s="75" t="s">
        <v>210</v>
      </c>
      <c r="D12" s="74" t="s">
        <v>83</v>
      </c>
      <c r="E12" s="285">
        <f>B15</f>
        <v>432.2</v>
      </c>
      <c r="F12" s="62" t="s">
        <v>84</v>
      </c>
      <c r="G12" s="137" t="s">
        <v>101</v>
      </c>
      <c r="H12" s="143">
        <f>H2*H20*H42*H43</f>
        <v>8.549889871747457E-06</v>
      </c>
      <c r="I12" s="133" t="s">
        <v>125</v>
      </c>
      <c r="J12" s="137" t="s">
        <v>101</v>
      </c>
      <c r="K12" s="143">
        <f>K2*K20*K42*K43</f>
        <v>1.373902280525865E-05</v>
      </c>
      <c r="L12" s="133" t="s">
        <v>125</v>
      </c>
      <c r="M12" s="74" t="s">
        <v>83</v>
      </c>
      <c r="N12" s="285">
        <f>B15</f>
        <v>432.2</v>
      </c>
      <c r="O12" s="62" t="s">
        <v>84</v>
      </c>
      <c r="P12" s="196" t="s">
        <v>101</v>
      </c>
      <c r="Q12" s="197">
        <f>Q2*Q20*Q42*Q43</f>
        <v>1.887565509842095E-05</v>
      </c>
      <c r="R12" s="102" t="s">
        <v>125</v>
      </c>
      <c r="S12" s="196" t="s">
        <v>101</v>
      </c>
      <c r="T12" s="197">
        <f>T2*T20*T42*T43</f>
        <v>3.033174225066348E-05</v>
      </c>
      <c r="U12" s="102" t="s">
        <v>125</v>
      </c>
      <c r="V12" s="74" t="s">
        <v>83</v>
      </c>
      <c r="W12" s="285">
        <f>B15</f>
        <v>432.2</v>
      </c>
      <c r="X12" s="62" t="s">
        <v>84</v>
      </c>
      <c r="Y12" s="146" t="s">
        <v>101</v>
      </c>
      <c r="Z12" s="165">
        <f>Z2*Z20*Z42*Z43</f>
        <v>1.887565509842095E-05</v>
      </c>
      <c r="AA12" s="97" t="s">
        <v>125</v>
      </c>
      <c r="AB12" s="146" t="s">
        <v>101</v>
      </c>
      <c r="AC12" s="165">
        <f>AC2*AC20*AC42*AC43</f>
        <v>3.033174225066348E-05</v>
      </c>
      <c r="AD12" s="97" t="s">
        <v>125</v>
      </c>
      <c r="AE12" s="74" t="s">
        <v>83</v>
      </c>
      <c r="AF12" s="285">
        <f>B15</f>
        <v>432.2</v>
      </c>
      <c r="AG12" s="62" t="s">
        <v>84</v>
      </c>
      <c r="AH12" s="152" t="s">
        <v>101</v>
      </c>
      <c r="AI12" s="168">
        <f>AI2*AI20*AI42*AI43</f>
        <v>4.7189137746052376E-05</v>
      </c>
      <c r="AJ12" s="128" t="s">
        <v>125</v>
      </c>
      <c r="AK12" s="152" t="s">
        <v>101</v>
      </c>
      <c r="AL12" s="168">
        <f>AL2*AL20*AL42*AL43</f>
        <v>7.582935562665873E-05</v>
      </c>
      <c r="AM12" s="128" t="s">
        <v>125</v>
      </c>
      <c r="AN12" s="136"/>
      <c r="AO12" s="65"/>
      <c r="AP12" s="49"/>
      <c r="AQ12" s="136"/>
      <c r="AR12" s="65"/>
      <c r="AS12" s="49"/>
    </row>
    <row r="13" spans="1:45" ht="12.75">
      <c r="A13" s="75" t="s">
        <v>104</v>
      </c>
      <c r="B13" s="39">
        <v>2.5781296896E-08</v>
      </c>
      <c r="C13" s="75" t="s">
        <v>210</v>
      </c>
      <c r="D13" s="66" t="s">
        <v>150</v>
      </c>
      <c r="E13" s="286">
        <f>1-EXP(-E11*E9)</f>
        <v>0.03155974557737118</v>
      </c>
      <c r="G13" s="139" t="s">
        <v>102</v>
      </c>
      <c r="H13" s="144">
        <f>H3*H20*H42*H44</f>
        <v>1.2664524372525922E-08</v>
      </c>
      <c r="I13" s="140" t="s">
        <v>121</v>
      </c>
      <c r="J13" s="139" t="s">
        <v>102</v>
      </c>
      <c r="K13" s="144">
        <f>K3*K20*K42*K44</f>
        <v>1.8953460554356563E-08</v>
      </c>
      <c r="L13" s="140" t="s">
        <v>121</v>
      </c>
      <c r="M13" s="66" t="s">
        <v>150</v>
      </c>
      <c r="N13" s="286">
        <f>1-EXP(-N11*N9)</f>
        <v>0.023764435975857978</v>
      </c>
      <c r="P13" s="199" t="s">
        <v>102</v>
      </c>
      <c r="Q13" s="200">
        <f>Q3*Q20*Q42*Q44</f>
        <v>2.795956411453603E-08</v>
      </c>
      <c r="R13" s="201" t="s">
        <v>121</v>
      </c>
      <c r="S13" s="199" t="s">
        <v>102</v>
      </c>
      <c r="T13" s="200">
        <f>T3*T20*T42*T44</f>
        <v>4.1843695031412236E-08</v>
      </c>
      <c r="U13" s="201" t="s">
        <v>121</v>
      </c>
      <c r="V13" s="66" t="s">
        <v>150</v>
      </c>
      <c r="W13" s="286">
        <f>1-EXP(-W11*W9)</f>
        <v>0.023764435975857978</v>
      </c>
      <c r="Y13" s="148" t="s">
        <v>102</v>
      </c>
      <c r="Z13" s="163">
        <f>Z3*Z20*Z42*Z44</f>
        <v>2.795956411453603E-08</v>
      </c>
      <c r="AA13" s="149" t="s">
        <v>121</v>
      </c>
      <c r="AB13" s="148" t="s">
        <v>102</v>
      </c>
      <c r="AC13" s="163">
        <f>AC3*AC20*AC42*AC44</f>
        <v>4.1843695031412236E-08</v>
      </c>
      <c r="AD13" s="149" t="s">
        <v>121</v>
      </c>
      <c r="AE13" s="66" t="s">
        <v>150</v>
      </c>
      <c r="AF13" s="286">
        <f>1-EXP(-AF11*AF9)</f>
        <v>0.023764435975857978</v>
      </c>
      <c r="AH13" s="154" t="s">
        <v>102</v>
      </c>
      <c r="AI13" s="166">
        <f>AI3*AI20*AI42*AI44</f>
        <v>6.989891028634007E-08</v>
      </c>
      <c r="AJ13" s="155" t="s">
        <v>121</v>
      </c>
      <c r="AK13" s="154" t="s">
        <v>102</v>
      </c>
      <c r="AL13" s="166">
        <f>AL3*AL20*AL42*AL44</f>
        <v>1.046092375785306E-07</v>
      </c>
      <c r="AM13" s="155" t="s">
        <v>121</v>
      </c>
      <c r="AN13" s="136"/>
      <c r="AO13" s="65"/>
      <c r="AP13" s="70"/>
      <c r="AQ13" s="136"/>
      <c r="AR13" s="65"/>
      <c r="AS13" s="70"/>
    </row>
    <row r="14" spans="1:45" ht="15" customHeight="1">
      <c r="A14" s="75" t="s">
        <v>105</v>
      </c>
      <c r="B14" s="39">
        <v>2.767285944E-08</v>
      </c>
      <c r="C14" s="75" t="s">
        <v>210</v>
      </c>
      <c r="D14" s="75" t="s">
        <v>221</v>
      </c>
      <c r="E14" s="285">
        <f>B8</f>
        <v>1.8426E-10</v>
      </c>
      <c r="F14" s="26" t="s">
        <v>59</v>
      </c>
      <c r="G14" s="139" t="s">
        <v>103</v>
      </c>
      <c r="H14" s="144">
        <f>H4*H20*H42*H43</f>
        <v>1.7201391337895984E-05</v>
      </c>
      <c r="I14" s="130" t="s">
        <v>125</v>
      </c>
      <c r="J14" s="139" t="s">
        <v>103</v>
      </c>
      <c r="K14" s="144">
        <f>K4*K20*K42*K43</f>
        <v>2.802518513242897E-05</v>
      </c>
      <c r="L14" s="130" t="s">
        <v>125</v>
      </c>
      <c r="M14" s="81" t="s">
        <v>222</v>
      </c>
      <c r="N14" s="285">
        <f>B9</f>
        <v>9.102E-11</v>
      </c>
      <c r="O14" s="26" t="s">
        <v>59</v>
      </c>
      <c r="P14" s="199" t="s">
        <v>103</v>
      </c>
      <c r="Q14" s="200">
        <f>Q4*Q20*Q42*Q43</f>
        <v>3.797563886524418E-05</v>
      </c>
      <c r="R14" s="99" t="s">
        <v>125</v>
      </c>
      <c r="S14" s="199" t="s">
        <v>103</v>
      </c>
      <c r="T14" s="200">
        <f>T4*T20*T42*T43</f>
        <v>6.187140847008434E-05</v>
      </c>
      <c r="U14" s="99" t="s">
        <v>125</v>
      </c>
      <c r="V14" s="81" t="s">
        <v>222</v>
      </c>
      <c r="W14" s="285">
        <f>B9</f>
        <v>9.102E-11</v>
      </c>
      <c r="X14" s="26" t="s">
        <v>59</v>
      </c>
      <c r="Y14" s="148" t="s">
        <v>103</v>
      </c>
      <c r="Z14" s="163">
        <f>Z4*Z20*Z42*Z43</f>
        <v>3.797563886524418E-05</v>
      </c>
      <c r="AA14" s="94" t="s">
        <v>125</v>
      </c>
      <c r="AB14" s="148" t="s">
        <v>103</v>
      </c>
      <c r="AC14" s="163">
        <f>AC4*AC20*AC42*AC43</f>
        <v>6.187140847008434E-05</v>
      </c>
      <c r="AD14" s="94" t="s">
        <v>125</v>
      </c>
      <c r="AE14" s="81" t="s">
        <v>222</v>
      </c>
      <c r="AF14" s="285">
        <f>B9</f>
        <v>9.102E-11</v>
      </c>
      <c r="AG14" s="26" t="s">
        <v>59</v>
      </c>
      <c r="AH14" s="154" t="s">
        <v>103</v>
      </c>
      <c r="AI14" s="166">
        <f>AI4*AI20*AI42*AI43</f>
        <v>9.493909716311045E-05</v>
      </c>
      <c r="AJ14" s="125" t="s">
        <v>125</v>
      </c>
      <c r="AK14" s="154" t="s">
        <v>103</v>
      </c>
      <c r="AL14" s="166">
        <f>AL4*AL20*AL42*AL43</f>
        <v>0.00015467852117521084</v>
      </c>
      <c r="AM14" s="125" t="s">
        <v>125</v>
      </c>
      <c r="AN14" s="136"/>
      <c r="AO14" s="65"/>
      <c r="AP14" s="49"/>
      <c r="AQ14" s="136"/>
      <c r="AR14" s="65"/>
      <c r="AS14" s="49"/>
    </row>
    <row r="15" spans="1:45" ht="12.75">
      <c r="A15" s="76" t="s">
        <v>83</v>
      </c>
      <c r="B15" s="39">
        <v>432.2</v>
      </c>
      <c r="C15" s="274" t="s">
        <v>127</v>
      </c>
      <c r="D15" s="75" t="s">
        <v>220</v>
      </c>
      <c r="E15" s="285">
        <f>B7</f>
        <v>3.774E-08</v>
      </c>
      <c r="F15" s="26" t="s">
        <v>59</v>
      </c>
      <c r="G15" s="139" t="s">
        <v>104</v>
      </c>
      <c r="H15" s="144">
        <f>H5*H20*H42*H43</f>
        <v>9.177191574294143E-06</v>
      </c>
      <c r="I15" s="130" t="s">
        <v>125</v>
      </c>
      <c r="J15" s="139" t="s">
        <v>104</v>
      </c>
      <c r="K15" s="144">
        <f>K5*K20*K42*K43</f>
        <v>1.560828505443411E-05</v>
      </c>
      <c r="L15" s="130" t="s">
        <v>125</v>
      </c>
      <c r="M15" s="75" t="s">
        <v>220</v>
      </c>
      <c r="N15" s="285">
        <f>B7</f>
        <v>3.774E-08</v>
      </c>
      <c r="O15" s="26" t="s">
        <v>59</v>
      </c>
      <c r="P15" s="199" t="s">
        <v>104</v>
      </c>
      <c r="Q15" s="200">
        <f>Q5*Q20*Q42*Q43</f>
        <v>2.0260553706185526E-05</v>
      </c>
      <c r="R15" s="99" t="s">
        <v>125</v>
      </c>
      <c r="S15" s="199" t="s">
        <v>104</v>
      </c>
      <c r="T15" s="200">
        <f>T5*T20*T42*T43</f>
        <v>3.445852634182783E-05</v>
      </c>
      <c r="U15" s="99" t="s">
        <v>125</v>
      </c>
      <c r="V15" s="75" t="s">
        <v>220</v>
      </c>
      <c r="W15" s="285">
        <f>B7</f>
        <v>3.774E-08</v>
      </c>
      <c r="X15" s="26" t="s">
        <v>59</v>
      </c>
      <c r="Y15" s="148" t="s">
        <v>104</v>
      </c>
      <c r="Z15" s="163">
        <f>Z5*Z20*Z42*Z43</f>
        <v>2.0260553706185526E-05</v>
      </c>
      <c r="AA15" s="94" t="s">
        <v>125</v>
      </c>
      <c r="AB15" s="148" t="s">
        <v>104</v>
      </c>
      <c r="AC15" s="163">
        <f>AC5*AC20*AC42*AC43</f>
        <v>3.445852634182783E-05</v>
      </c>
      <c r="AD15" s="94" t="s">
        <v>125</v>
      </c>
      <c r="AE15" s="75" t="s">
        <v>220</v>
      </c>
      <c r="AF15" s="285">
        <f>B7</f>
        <v>3.774E-08</v>
      </c>
      <c r="AG15" s="26" t="s">
        <v>59</v>
      </c>
      <c r="AH15" s="154" t="s">
        <v>104</v>
      </c>
      <c r="AI15" s="166">
        <f>AI5*AI20*AI42*AI43</f>
        <v>5.065138426546381E-05</v>
      </c>
      <c r="AJ15" s="125" t="s">
        <v>125</v>
      </c>
      <c r="AK15" s="154" t="s">
        <v>104</v>
      </c>
      <c r="AL15" s="166">
        <f>AL5*AL20*AL42*AL43</f>
        <v>8.614631585456956E-05</v>
      </c>
      <c r="AM15" s="125" t="s">
        <v>125</v>
      </c>
      <c r="AN15" s="136"/>
      <c r="AO15" s="65"/>
      <c r="AP15" s="49"/>
      <c r="AQ15" s="136"/>
      <c r="AR15" s="65"/>
      <c r="AS15" s="49"/>
    </row>
    <row r="16" spans="1:45" s="1" customFormat="1" ht="13.5" thickBot="1">
      <c r="A16" s="86" t="s">
        <v>130</v>
      </c>
      <c r="B16" s="300">
        <v>0.752991452991453</v>
      </c>
      <c r="C16" s="78"/>
      <c r="D16" s="75" t="s">
        <v>102</v>
      </c>
      <c r="E16" s="287">
        <f>B11</f>
        <v>1.86820992E-08</v>
      </c>
      <c r="F16" s="26" t="s">
        <v>212</v>
      </c>
      <c r="G16" s="141" t="s">
        <v>105</v>
      </c>
      <c r="H16" s="145">
        <f>H6*H20*H42*H43</f>
        <v>8.549889871747457E-06</v>
      </c>
      <c r="I16" s="134" t="s">
        <v>125</v>
      </c>
      <c r="J16" s="141" t="s">
        <v>105</v>
      </c>
      <c r="K16" s="145">
        <f>K6*K20*K42*K43</f>
        <v>1.5633790020562926E-05</v>
      </c>
      <c r="L16" s="134" t="s">
        <v>125</v>
      </c>
      <c r="M16" s="75" t="s">
        <v>102</v>
      </c>
      <c r="N16" s="287">
        <f>B11</f>
        <v>1.86820992E-08</v>
      </c>
      <c r="O16" s="26" t="s">
        <v>212</v>
      </c>
      <c r="P16" s="202" t="s">
        <v>105</v>
      </c>
      <c r="Q16" s="203">
        <f>Q6*Q20*Q42*Q43</f>
        <v>1.887565509842095E-05</v>
      </c>
      <c r="R16" s="103" t="s">
        <v>125</v>
      </c>
      <c r="S16" s="202" t="s">
        <v>105</v>
      </c>
      <c r="T16" s="203">
        <f>T6*T20*T42*T43</f>
        <v>3.4514833844165985E-05</v>
      </c>
      <c r="U16" s="103" t="s">
        <v>125</v>
      </c>
      <c r="V16" s="75" t="s">
        <v>102</v>
      </c>
      <c r="W16" s="285">
        <f>B11</f>
        <v>1.86820992E-08</v>
      </c>
      <c r="X16" s="26" t="s">
        <v>212</v>
      </c>
      <c r="Y16" s="150" t="s">
        <v>105</v>
      </c>
      <c r="Z16" s="164">
        <f>Z6*Z20*Z42*Z43</f>
        <v>1.887565509842095E-05</v>
      </c>
      <c r="AA16" s="98" t="s">
        <v>125</v>
      </c>
      <c r="AB16" s="150" t="s">
        <v>105</v>
      </c>
      <c r="AC16" s="164">
        <f>AC6*AC20*AC42*AC43</f>
        <v>3.4514833844165985E-05</v>
      </c>
      <c r="AD16" s="98" t="s">
        <v>125</v>
      </c>
      <c r="AE16" s="75" t="s">
        <v>102</v>
      </c>
      <c r="AF16" s="287">
        <f>B11</f>
        <v>1.86820992E-08</v>
      </c>
      <c r="AG16" s="26" t="s">
        <v>212</v>
      </c>
      <c r="AH16" s="156" t="s">
        <v>105</v>
      </c>
      <c r="AI16" s="167">
        <f>AI6*AI20*AI42*AI43</f>
        <v>4.7189137746052376E-05</v>
      </c>
      <c r="AJ16" s="129" t="s">
        <v>125</v>
      </c>
      <c r="AK16" s="156" t="s">
        <v>105</v>
      </c>
      <c r="AL16" s="167">
        <f>AL6*AL20*AL42*AL43</f>
        <v>8.628708461041497E-05</v>
      </c>
      <c r="AM16" s="129" t="s">
        <v>125</v>
      </c>
      <c r="AN16" s="136"/>
      <c r="AO16" s="65"/>
      <c r="AP16" s="49"/>
      <c r="AQ16" s="136"/>
      <c r="AR16" s="65"/>
      <c r="AS16" s="49"/>
    </row>
    <row r="17" spans="1:44" ht="12.75">
      <c r="A17" s="86" t="s">
        <v>131</v>
      </c>
      <c r="B17" s="300">
        <v>0.808510638297872</v>
      </c>
      <c r="C17" s="78"/>
      <c r="D17" s="2" t="s">
        <v>90</v>
      </c>
      <c r="E17" s="288">
        <f>(E8*E9*E11)/(((1-EXP(-E10*E9))/(E10*E9))*E13*E14*E22)</f>
        <v>0.07506695944197782</v>
      </c>
      <c r="F17" s="2" t="s">
        <v>56</v>
      </c>
      <c r="G17" t="s">
        <v>57</v>
      </c>
      <c r="H17" s="45">
        <f>B6</f>
        <v>1E-06</v>
      </c>
      <c r="J17" t="s">
        <v>57</v>
      </c>
      <c r="K17" s="45">
        <f>B6</f>
        <v>1E-06</v>
      </c>
      <c r="M17" s="2" t="s">
        <v>90</v>
      </c>
      <c r="N17" s="288">
        <f>(N8*N9*N11)/(((1-EXP(-N10*N9))/(N10*N9))*N13*N14*N22*N30*N31)</f>
        <v>0.16444118053506845</v>
      </c>
      <c r="O17" s="2" t="s">
        <v>56</v>
      </c>
      <c r="P17" t="s">
        <v>57</v>
      </c>
      <c r="Q17" s="45">
        <f>B6</f>
        <v>1E-06</v>
      </c>
      <c r="S17" t="s">
        <v>57</v>
      </c>
      <c r="T17" s="45">
        <f>B6</f>
        <v>1E-06</v>
      </c>
      <c r="V17" s="2" t="s">
        <v>90</v>
      </c>
      <c r="W17" s="288">
        <f>(W8*W9*W11)/(((1-EXP(-W10*W9))/(W10*W9))*W13*W14*W22*W30*W31)</f>
        <v>0.16444118053506845</v>
      </c>
      <c r="X17" s="2" t="s">
        <v>56</v>
      </c>
      <c r="Y17" t="s">
        <v>57</v>
      </c>
      <c r="Z17" s="45">
        <f>B6</f>
        <v>1E-06</v>
      </c>
      <c r="AB17" t="s">
        <v>57</v>
      </c>
      <c r="AC17" s="45">
        <f>B6</f>
        <v>1E-06</v>
      </c>
      <c r="AE17" s="2" t="s">
        <v>90</v>
      </c>
      <c r="AF17" s="288">
        <f>(AF8*AF9*AF11)/(((1-EXP(-AF10*AF9))/(AF10*AF9))*AF13*AF14*AF22*AF30*AF31)</f>
        <v>0.16444118053506845</v>
      </c>
      <c r="AG17" s="2" t="s">
        <v>56</v>
      </c>
      <c r="AH17" t="s">
        <v>57</v>
      </c>
      <c r="AI17" s="45">
        <f>B6</f>
        <v>1E-06</v>
      </c>
      <c r="AK17" t="s">
        <v>57</v>
      </c>
      <c r="AL17" s="45">
        <f>B6</f>
        <v>1E-06</v>
      </c>
      <c r="AO17" s="47"/>
      <c r="AR17" s="47"/>
    </row>
    <row r="18" spans="1:39" ht="12.75">
      <c r="A18" s="86" t="s">
        <v>132</v>
      </c>
      <c r="B18" s="300">
        <v>0.742677824267782</v>
      </c>
      <c r="C18" s="78"/>
      <c r="D18" s="66" t="s">
        <v>110</v>
      </c>
      <c r="E18" s="289">
        <f>(E8*E9*E11)/(((1-EXP(-E10*E9))/(E10*E9))*E13*E15*E23*(1/E48)*E46*(E41+E42)*(1/24))</f>
        <v>0.014335217657822493</v>
      </c>
      <c r="F18" s="2" t="s">
        <v>56</v>
      </c>
      <c r="G18" t="s">
        <v>223</v>
      </c>
      <c r="H18" s="267">
        <f>H28</f>
        <v>20</v>
      </c>
      <c r="I18" t="s">
        <v>209</v>
      </c>
      <c r="J18" t="s">
        <v>223</v>
      </c>
      <c r="K18" s="267">
        <f>K28</f>
        <v>20</v>
      </c>
      <c r="L18" t="s">
        <v>209</v>
      </c>
      <c r="M18" s="66" t="s">
        <v>110</v>
      </c>
      <c r="N18" s="289">
        <f>(N8*N9*N11)/(((1-EXP(-N10*N9))/(N10*N9))*N13*N15*N23*(1/N38)*N36*N26*N30*N29)</f>
        <v>0.04548542340349081</v>
      </c>
      <c r="O18" s="2" t="s">
        <v>56</v>
      </c>
      <c r="P18" t="s">
        <v>224</v>
      </c>
      <c r="Q18" s="267">
        <f>Q28</f>
        <v>15</v>
      </c>
      <c r="R18" t="s">
        <v>209</v>
      </c>
      <c r="S18" t="s">
        <v>224</v>
      </c>
      <c r="T18" s="267">
        <f>T28</f>
        <v>15</v>
      </c>
      <c r="U18" t="s">
        <v>209</v>
      </c>
      <c r="V18" s="66" t="s">
        <v>110</v>
      </c>
      <c r="W18" s="289">
        <f>(W8*W9*W11)/(((1-EXP(-W10*W9))/(W10*W9))*W13*W15*W23*(1/W38)*W36*W26*W30*W29)</f>
        <v>0.04548542340349081</v>
      </c>
      <c r="X18" s="2" t="s">
        <v>56</v>
      </c>
      <c r="Y18" t="s">
        <v>225</v>
      </c>
      <c r="Z18" s="267">
        <f>Z28</f>
        <v>15</v>
      </c>
      <c r="AA18" t="s">
        <v>209</v>
      </c>
      <c r="AB18" t="s">
        <v>225</v>
      </c>
      <c r="AC18" s="267">
        <f>AC28</f>
        <v>15</v>
      </c>
      <c r="AD18" t="s">
        <v>209</v>
      </c>
      <c r="AE18" s="66" t="s">
        <v>110</v>
      </c>
      <c r="AF18" s="289">
        <f>(AF8*AF9*AF11)/(((1-EXP(-AF10*AF9))/(AF10*AF9))*AF13*AF15*AF23*(1/AF38)*AF36*AF26*AF30*AF29)</f>
        <v>0.04548542340349081</v>
      </c>
      <c r="AG18" s="2" t="s">
        <v>56</v>
      </c>
      <c r="AH18" t="s">
        <v>226</v>
      </c>
      <c r="AI18" s="267">
        <f>AI28</f>
        <v>15</v>
      </c>
      <c r="AJ18" t="s">
        <v>209</v>
      </c>
      <c r="AK18" t="s">
        <v>226</v>
      </c>
      <c r="AL18" s="267">
        <f>AL28</f>
        <v>15</v>
      </c>
      <c r="AM18" t="s">
        <v>209</v>
      </c>
    </row>
    <row r="19" spans="1:44" ht="12.75">
      <c r="A19" s="86" t="s">
        <v>133</v>
      </c>
      <c r="B19" s="300">
        <v>0.711442786069652</v>
      </c>
      <c r="C19" s="78"/>
      <c r="D19" s="32" t="s">
        <v>111</v>
      </c>
      <c r="E19" s="289">
        <f>(E8*E9*E11)/(((1-EXP(-E10*E9))/(E10*E9))*E13*E15*E23*(1/E47)*E46*(E41+E42)*(1/24))</f>
        <v>0.00010071912410001235</v>
      </c>
      <c r="F19" s="2" t="s">
        <v>56</v>
      </c>
      <c r="G19" s="1" t="s">
        <v>58</v>
      </c>
      <c r="H19" s="284">
        <f>0.693/H20</f>
        <v>0.0016034243405830633</v>
      </c>
      <c r="I19" s="1"/>
      <c r="J19" s="1" t="s">
        <v>58</v>
      </c>
      <c r="K19" s="284">
        <f>0.693/K20</f>
        <v>0.0016034243405830633</v>
      </c>
      <c r="L19" s="1"/>
      <c r="M19" s="32" t="s">
        <v>111</v>
      </c>
      <c r="N19" s="289">
        <f>(N8*N9*N11)/(((1-EXP(-N10*N9))/(N10*N9))*N13*N15*N23*(1/N37)*N36*N26*N30*N29)</f>
        <v>0.0003195785971945717</v>
      </c>
      <c r="O19" s="1"/>
      <c r="P19" s="1" t="s">
        <v>58</v>
      </c>
      <c r="Q19" s="284">
        <f>W11</f>
        <v>0.0016034243405830633</v>
      </c>
      <c r="R19" s="1"/>
      <c r="S19" s="1" t="s">
        <v>58</v>
      </c>
      <c r="T19" s="284">
        <f>W11</f>
        <v>0.0016034243405830633</v>
      </c>
      <c r="U19" s="1"/>
      <c r="V19" s="32" t="s">
        <v>111</v>
      </c>
      <c r="W19" s="289">
        <f>(W8*W9*W11)/(((1-EXP(-W10*W9))/(W10*W9))*W13*W15*W23*(1/W37)*W36*W26*W30*W29)</f>
        <v>0.0003195785971945717</v>
      </c>
      <c r="X19" s="26" t="s">
        <v>56</v>
      </c>
      <c r="Y19" s="1" t="s">
        <v>58</v>
      </c>
      <c r="Z19" s="284">
        <f>W11</f>
        <v>0.0016034243405830633</v>
      </c>
      <c r="AA19" s="1"/>
      <c r="AB19" s="1" t="s">
        <v>58</v>
      </c>
      <c r="AC19" s="284">
        <f>W11</f>
        <v>0.0016034243405830633</v>
      </c>
      <c r="AD19" s="1"/>
      <c r="AE19" s="32" t="s">
        <v>111</v>
      </c>
      <c r="AF19" s="289">
        <f>(AF8*AF9*AF11)/(((1-EXP(-AF10*AF9))/(AF10*AF9))*AF13*AF15*AF23*(1/AF37)*AF36*AF26*AF30*AF29)</f>
        <v>0.0003195785971945717</v>
      </c>
      <c r="AG19" s="2" t="s">
        <v>56</v>
      </c>
      <c r="AH19" s="1" t="s">
        <v>58</v>
      </c>
      <c r="AI19" s="284">
        <f>W11</f>
        <v>0.0016034243405830633</v>
      </c>
      <c r="AJ19" s="1"/>
      <c r="AK19" s="1" t="s">
        <v>58</v>
      </c>
      <c r="AL19" s="284">
        <f>W11</f>
        <v>0.0016034243405830633</v>
      </c>
      <c r="AO19" s="50"/>
      <c r="AR19" s="50"/>
    </row>
    <row r="20" spans="1:45" ht="14.25">
      <c r="A20" s="86" t="s">
        <v>134</v>
      </c>
      <c r="B20" s="300">
        <v>0.661731207289294</v>
      </c>
      <c r="C20" s="78"/>
      <c r="D20" s="2" t="s">
        <v>91</v>
      </c>
      <c r="E20" s="290">
        <f>(E8*E9*E11)/(((1-EXP(-E10*E9))/(E10*E9))*E13*E16*E39*E40*E28*(1/365)*E45*((E41*E43)+(E42*E44))*(1/24)*E30)</f>
        <v>490.0839030815796</v>
      </c>
      <c r="F20" s="2" t="s">
        <v>56</v>
      </c>
      <c r="G20" s="74" t="s">
        <v>83</v>
      </c>
      <c r="H20" s="284">
        <f>B15</f>
        <v>432.2</v>
      </c>
      <c r="I20" s="62" t="s">
        <v>84</v>
      </c>
      <c r="J20" s="74" t="s">
        <v>83</v>
      </c>
      <c r="K20" s="284">
        <f>B15</f>
        <v>432.2</v>
      </c>
      <c r="L20" s="62" t="s">
        <v>84</v>
      </c>
      <c r="M20" s="2" t="s">
        <v>91</v>
      </c>
      <c r="N20" s="290">
        <f>(N8*N9*N11)/(((1-EXP(-N10*N9))/(N10*N9))*N13*N16*N34*N32*N33*N35*N26*(1/24)*N30*(1/365)*N31)</f>
        <v>813.7881980227918</v>
      </c>
      <c r="O20" s="2" t="s">
        <v>56</v>
      </c>
      <c r="P20" s="74" t="s">
        <v>83</v>
      </c>
      <c r="Q20" s="284">
        <f>W12</f>
        <v>432.2</v>
      </c>
      <c r="R20" s="62" t="s">
        <v>84</v>
      </c>
      <c r="S20" s="74" t="s">
        <v>83</v>
      </c>
      <c r="T20" s="284">
        <f>W12</f>
        <v>432.2</v>
      </c>
      <c r="U20" s="62" t="s">
        <v>84</v>
      </c>
      <c r="V20" s="2" t="s">
        <v>91</v>
      </c>
      <c r="W20" s="290">
        <f>(W8*W9*W11)/(((1-EXP(-W10*W9))/(W10*W9))*W13*W16*W34*W32*W33*W35*W26*(1/24)*W30*(1/365)*W31)</f>
        <v>813.7881980227918</v>
      </c>
      <c r="X20" s="2" t="s">
        <v>56</v>
      </c>
      <c r="Y20" s="74" t="s">
        <v>83</v>
      </c>
      <c r="Z20" s="284">
        <f>W12</f>
        <v>432.2</v>
      </c>
      <c r="AA20" s="62" t="s">
        <v>84</v>
      </c>
      <c r="AB20" s="74" t="s">
        <v>83</v>
      </c>
      <c r="AC20" s="284">
        <f>W12</f>
        <v>432.2</v>
      </c>
      <c r="AD20" s="62" t="s">
        <v>84</v>
      </c>
      <c r="AE20" s="2" t="s">
        <v>91</v>
      </c>
      <c r="AF20" s="290">
        <f>(AF8*AF9*AF11)/(((1-EXP(-AF10*AF9))/(AF10*AF9))*AF13*AF16*AF34*AF32*AF33*AF35*AF26*(1/24)*AF30*(1/365)*AF31)</f>
        <v>2034.4704950569792</v>
      </c>
      <c r="AG20" s="2" t="s">
        <v>56</v>
      </c>
      <c r="AH20" s="74" t="s">
        <v>83</v>
      </c>
      <c r="AI20" s="284">
        <f>W12</f>
        <v>432.2</v>
      </c>
      <c r="AJ20" s="62" t="s">
        <v>84</v>
      </c>
      <c r="AK20" s="74" t="s">
        <v>83</v>
      </c>
      <c r="AL20" s="284">
        <f>W12</f>
        <v>432.2</v>
      </c>
      <c r="AM20" s="61" t="s">
        <v>84</v>
      </c>
      <c r="AN20" s="74"/>
      <c r="AO20" s="51"/>
      <c r="AP20" s="74"/>
      <c r="AQ20" s="74"/>
      <c r="AR20" s="51"/>
      <c r="AS20" s="74"/>
    </row>
    <row r="21" spans="1:38" ht="12.75">
      <c r="A21" s="77" t="s">
        <v>138</v>
      </c>
      <c r="B21" s="40">
        <v>4</v>
      </c>
      <c r="C21" s="77" t="s">
        <v>137</v>
      </c>
      <c r="E21" s="267"/>
      <c r="G21" s="66" t="s">
        <v>150</v>
      </c>
      <c r="H21" s="286">
        <f>1-EXP(-H19*H18)</f>
        <v>0.03155974557737118</v>
      </c>
      <c r="J21" s="66" t="s">
        <v>150</v>
      </c>
      <c r="K21" s="286">
        <f>1-EXP(-K19*K18)</f>
        <v>0.03155974557737118</v>
      </c>
      <c r="N21" s="267"/>
      <c r="P21" s="66" t="s">
        <v>150</v>
      </c>
      <c r="Q21" s="286">
        <f>1-EXP(-Q19*Q18)</f>
        <v>0.023764435975857978</v>
      </c>
      <c r="S21" s="66" t="s">
        <v>150</v>
      </c>
      <c r="T21" s="286">
        <f>1-EXP(-T19*T18)</f>
        <v>0.023764435975857978</v>
      </c>
      <c r="W21" s="267"/>
      <c r="Y21" s="66" t="s">
        <v>150</v>
      </c>
      <c r="Z21" s="286">
        <f>1-EXP(-Z19*Z18)</f>
        <v>0.023764435975857978</v>
      </c>
      <c r="AB21" s="66" t="s">
        <v>150</v>
      </c>
      <c r="AC21" s="286">
        <f>1-EXP(-AC19*AC18)</f>
        <v>0.023764435975857978</v>
      </c>
      <c r="AF21" s="267"/>
      <c r="AH21" s="66" t="s">
        <v>150</v>
      </c>
      <c r="AI21" s="286">
        <f>1-EXP(-AI19*AI18)</f>
        <v>0.023764435975857978</v>
      </c>
      <c r="AK21" s="66" t="s">
        <v>150</v>
      </c>
      <c r="AL21" s="286">
        <f>1-EXP(-AL19*AL18)</f>
        <v>0.023764435975857978</v>
      </c>
    </row>
    <row r="22" spans="1:39" ht="12.75">
      <c r="A22" s="87" t="s">
        <v>117</v>
      </c>
      <c r="B22" s="41">
        <v>243</v>
      </c>
      <c r="C22" s="87" t="s">
        <v>118</v>
      </c>
      <c r="D22" s="217" t="s">
        <v>87</v>
      </c>
      <c r="E22" s="291">
        <f>((E24*E27*E29*E25*E32*E34*E36)+(E24*E26*E28*E25*E31*E33*E35))</f>
        <v>558593.75</v>
      </c>
      <c r="F22" s="218" t="s">
        <v>73</v>
      </c>
      <c r="G22" s="75" t="s">
        <v>101</v>
      </c>
      <c r="H22" s="45">
        <f>B10</f>
        <v>2.767285944E-08</v>
      </c>
      <c r="I22" s="75" t="s">
        <v>210</v>
      </c>
      <c r="J22" s="75" t="s">
        <v>101</v>
      </c>
      <c r="K22" s="45">
        <f>B10</f>
        <v>2.767285944E-08</v>
      </c>
      <c r="L22" s="75" t="s">
        <v>210</v>
      </c>
      <c r="M22" s="217" t="s">
        <v>95</v>
      </c>
      <c r="N22" s="291">
        <f>N24*N26*N25*N27*N28</f>
        <v>468.75</v>
      </c>
      <c r="O22" s="253" t="s">
        <v>60</v>
      </c>
      <c r="P22" s="75" t="s">
        <v>101</v>
      </c>
      <c r="Q22" s="45">
        <f>B10</f>
        <v>2.767285944E-08</v>
      </c>
      <c r="R22" s="75" t="s">
        <v>210</v>
      </c>
      <c r="S22" s="75" t="s">
        <v>101</v>
      </c>
      <c r="T22" s="45">
        <f>B10</f>
        <v>2.767285944E-08</v>
      </c>
      <c r="U22" s="75" t="s">
        <v>210</v>
      </c>
      <c r="V22" s="217" t="s">
        <v>88</v>
      </c>
      <c r="W22" s="291">
        <f>W24*W26*W25*W27*W28</f>
        <v>468.75</v>
      </c>
      <c r="X22" s="253" t="s">
        <v>60</v>
      </c>
      <c r="Y22" s="75" t="s">
        <v>101</v>
      </c>
      <c r="Z22" s="45">
        <f>B10</f>
        <v>2.767285944E-08</v>
      </c>
      <c r="AA22" s="75" t="s">
        <v>210</v>
      </c>
      <c r="AB22" s="75" t="s">
        <v>101</v>
      </c>
      <c r="AC22" s="45">
        <f>B10</f>
        <v>2.767285944E-08</v>
      </c>
      <c r="AD22" s="75" t="s">
        <v>210</v>
      </c>
      <c r="AE22" s="217" t="s">
        <v>96</v>
      </c>
      <c r="AF22" s="291">
        <f>AF24*AF26*AF25*AF27*AF28</f>
        <v>468.75</v>
      </c>
      <c r="AG22" s="253" t="s">
        <v>60</v>
      </c>
      <c r="AH22" s="75" t="s">
        <v>101</v>
      </c>
      <c r="AI22" s="45">
        <f>B10</f>
        <v>2.767285944E-08</v>
      </c>
      <c r="AJ22" s="75" t="s">
        <v>210</v>
      </c>
      <c r="AK22" s="75" t="s">
        <v>101</v>
      </c>
      <c r="AL22" s="45">
        <f>B10</f>
        <v>2.767285944E-08</v>
      </c>
      <c r="AM22" s="75" t="s">
        <v>210</v>
      </c>
    </row>
    <row r="23" spans="1:40" ht="12.75">
      <c r="A23" s="75" t="s">
        <v>140</v>
      </c>
      <c r="B23" s="42">
        <v>15</v>
      </c>
      <c r="C23" s="75" t="s">
        <v>141</v>
      </c>
      <c r="D23" s="219" t="s">
        <v>89</v>
      </c>
      <c r="E23" s="292">
        <f>((E38*E32*E29)+(E31*E37*E28))</f>
        <v>38500</v>
      </c>
      <c r="F23" s="220" t="s">
        <v>92</v>
      </c>
      <c r="G23" s="75" t="s">
        <v>102</v>
      </c>
      <c r="H23" s="45">
        <f>B11</f>
        <v>1.86820992E-08</v>
      </c>
      <c r="I23" s="75" t="s">
        <v>211</v>
      </c>
      <c r="J23" s="75" t="s">
        <v>102</v>
      </c>
      <c r="K23" s="45">
        <f>B11</f>
        <v>1.86820992E-08</v>
      </c>
      <c r="L23" s="75" t="s">
        <v>211</v>
      </c>
      <c r="M23" s="219" t="s">
        <v>100</v>
      </c>
      <c r="N23" s="293">
        <f>B56</f>
        <v>5</v>
      </c>
      <c r="O23" s="220" t="s">
        <v>98</v>
      </c>
      <c r="P23" s="75" t="s">
        <v>102</v>
      </c>
      <c r="Q23" s="45">
        <f>B11</f>
        <v>1.86820992E-08</v>
      </c>
      <c r="R23" s="75" t="s">
        <v>211</v>
      </c>
      <c r="S23" s="75" t="s">
        <v>102</v>
      </c>
      <c r="T23" s="45">
        <f>B11</f>
        <v>1.86820992E-08</v>
      </c>
      <c r="U23" s="75" t="s">
        <v>211</v>
      </c>
      <c r="V23" s="219" t="s">
        <v>97</v>
      </c>
      <c r="W23" s="293">
        <f>B64</f>
        <v>5</v>
      </c>
      <c r="X23" s="220" t="s">
        <v>98</v>
      </c>
      <c r="Y23" s="75" t="s">
        <v>102</v>
      </c>
      <c r="Z23" s="45">
        <f>B11</f>
        <v>1.86820992E-08</v>
      </c>
      <c r="AA23" s="75" t="s">
        <v>211</v>
      </c>
      <c r="AB23" s="75" t="s">
        <v>102</v>
      </c>
      <c r="AC23" s="45">
        <f>B11</f>
        <v>1.86820992E-08</v>
      </c>
      <c r="AD23" s="75" t="s">
        <v>211</v>
      </c>
      <c r="AE23" s="219" t="s">
        <v>99</v>
      </c>
      <c r="AF23" s="293">
        <f>B72</f>
        <v>5</v>
      </c>
      <c r="AG23" s="220" t="s">
        <v>98</v>
      </c>
      <c r="AH23" s="75" t="s">
        <v>102</v>
      </c>
      <c r="AI23" s="45">
        <f>B11</f>
        <v>1.86820992E-08</v>
      </c>
      <c r="AJ23" s="75" t="s">
        <v>211</v>
      </c>
      <c r="AK23" s="75" t="s">
        <v>102</v>
      </c>
      <c r="AL23" s="45">
        <f>B11</f>
        <v>1.86820992E-08</v>
      </c>
      <c r="AM23" s="75" t="s">
        <v>211</v>
      </c>
      <c r="AN23" s="48"/>
    </row>
    <row r="24" spans="1:43" ht="12.75">
      <c r="A24" s="83" t="s">
        <v>82</v>
      </c>
      <c r="B24" s="43">
        <v>1.21</v>
      </c>
      <c r="C24" s="83"/>
      <c r="D24" s="255" t="s">
        <v>129</v>
      </c>
      <c r="E24" s="293">
        <f>B28</f>
        <v>0.5</v>
      </c>
      <c r="F24" s="221"/>
      <c r="G24" s="75" t="s">
        <v>103</v>
      </c>
      <c r="H24" s="45">
        <f>B12</f>
        <v>1.3754695536E-08</v>
      </c>
      <c r="I24" s="75" t="s">
        <v>210</v>
      </c>
      <c r="J24" s="75" t="s">
        <v>103</v>
      </c>
      <c r="K24" s="45">
        <f>B12</f>
        <v>1.3754695536E-08</v>
      </c>
      <c r="L24" s="75" t="s">
        <v>210</v>
      </c>
      <c r="M24" s="223" t="s">
        <v>129</v>
      </c>
      <c r="N24" s="293">
        <f>B28</f>
        <v>0.5</v>
      </c>
      <c r="O24" s="221"/>
      <c r="P24" s="75" t="s">
        <v>103</v>
      </c>
      <c r="Q24" s="45">
        <f>B12</f>
        <v>1.3754695536E-08</v>
      </c>
      <c r="R24" s="75" t="s">
        <v>210</v>
      </c>
      <c r="S24" s="75" t="s">
        <v>103</v>
      </c>
      <c r="T24" s="45">
        <f>B12</f>
        <v>1.3754695536E-08</v>
      </c>
      <c r="U24" s="75" t="s">
        <v>210</v>
      </c>
      <c r="V24" s="223" t="s">
        <v>129</v>
      </c>
      <c r="W24" s="293">
        <f>B28</f>
        <v>0.5</v>
      </c>
      <c r="X24" s="221"/>
      <c r="Y24" s="75" t="s">
        <v>103</v>
      </c>
      <c r="Z24" s="45">
        <f>B12</f>
        <v>1.3754695536E-08</v>
      </c>
      <c r="AA24" s="75" t="s">
        <v>210</v>
      </c>
      <c r="AB24" s="75" t="s">
        <v>103</v>
      </c>
      <c r="AC24" s="45">
        <f>B12</f>
        <v>1.3754695536E-08</v>
      </c>
      <c r="AD24" s="75" t="s">
        <v>210</v>
      </c>
      <c r="AE24" s="223" t="s">
        <v>129</v>
      </c>
      <c r="AF24" s="293">
        <f>B28</f>
        <v>0.5</v>
      </c>
      <c r="AG24" s="221"/>
      <c r="AH24" s="75" t="s">
        <v>103</v>
      </c>
      <c r="AI24" s="45">
        <f>B12</f>
        <v>1.3754695536E-08</v>
      </c>
      <c r="AJ24" s="75" t="s">
        <v>210</v>
      </c>
      <c r="AK24" s="75" t="s">
        <v>103</v>
      </c>
      <c r="AL24" s="45">
        <f>B12</f>
        <v>1.3754695536E-08</v>
      </c>
      <c r="AM24" s="75" t="s">
        <v>210</v>
      </c>
      <c r="AQ24" s="70"/>
    </row>
    <row r="25" spans="1:39" ht="12.75">
      <c r="A25" s="84" t="s">
        <v>128</v>
      </c>
      <c r="B25" s="90">
        <v>1</v>
      </c>
      <c r="C25" s="83"/>
      <c r="D25" s="255" t="s">
        <v>72</v>
      </c>
      <c r="E25" s="294">
        <f>B29</f>
        <v>0.5</v>
      </c>
      <c r="F25" s="221"/>
      <c r="G25" s="75" t="s">
        <v>104</v>
      </c>
      <c r="H25" s="45">
        <f>B13</f>
        <v>2.5781296896E-08</v>
      </c>
      <c r="I25" s="75" t="s">
        <v>210</v>
      </c>
      <c r="J25" s="75" t="s">
        <v>104</v>
      </c>
      <c r="K25" s="45">
        <f>B13</f>
        <v>2.5781296896E-08</v>
      </c>
      <c r="L25" s="75" t="s">
        <v>210</v>
      </c>
      <c r="M25" s="223" t="s">
        <v>72</v>
      </c>
      <c r="N25" s="293">
        <f>B29</f>
        <v>0.5</v>
      </c>
      <c r="O25" s="221"/>
      <c r="P25" s="75" t="s">
        <v>104</v>
      </c>
      <c r="Q25" s="45">
        <f>B13</f>
        <v>2.5781296896E-08</v>
      </c>
      <c r="R25" s="75" t="s">
        <v>210</v>
      </c>
      <c r="S25" s="75" t="s">
        <v>104</v>
      </c>
      <c r="T25" s="45">
        <f>B13</f>
        <v>2.5781296896E-08</v>
      </c>
      <c r="U25" s="75" t="s">
        <v>210</v>
      </c>
      <c r="V25" s="223" t="s">
        <v>72</v>
      </c>
      <c r="W25" s="293">
        <f>B29</f>
        <v>0.5</v>
      </c>
      <c r="X25" s="221"/>
      <c r="Y25" s="75" t="s">
        <v>104</v>
      </c>
      <c r="Z25" s="45">
        <f>B13</f>
        <v>2.5781296896E-08</v>
      </c>
      <c r="AA25" s="75" t="s">
        <v>210</v>
      </c>
      <c r="AB25" s="75" t="s">
        <v>104</v>
      </c>
      <c r="AC25" s="45">
        <f>B13</f>
        <v>2.5781296896E-08</v>
      </c>
      <c r="AD25" s="75" t="s">
        <v>210</v>
      </c>
      <c r="AE25" s="223" t="s">
        <v>72</v>
      </c>
      <c r="AF25" s="293">
        <f>B29</f>
        <v>0.5</v>
      </c>
      <c r="AG25" s="221"/>
      <c r="AH25" s="75" t="s">
        <v>104</v>
      </c>
      <c r="AI25" s="45">
        <f>B13</f>
        <v>2.5781296896E-08</v>
      </c>
      <c r="AJ25" s="75" t="s">
        <v>210</v>
      </c>
      <c r="AK25" s="75" t="s">
        <v>104</v>
      </c>
      <c r="AL25" s="45">
        <f>B13</f>
        <v>2.5781296896E-08</v>
      </c>
      <c r="AM25" s="75" t="s">
        <v>210</v>
      </c>
    </row>
    <row r="26" spans="1:39" ht="12.75">
      <c r="A26" s="84" t="s">
        <v>69</v>
      </c>
      <c r="B26" s="90">
        <v>1</v>
      </c>
      <c r="C26" s="85"/>
      <c r="D26" s="259" t="s">
        <v>161</v>
      </c>
      <c r="E26" s="294">
        <f>B45</f>
        <v>5</v>
      </c>
      <c r="F26" s="251" t="s">
        <v>208</v>
      </c>
      <c r="G26" s="75" t="s">
        <v>105</v>
      </c>
      <c r="H26" s="45">
        <f>B14</f>
        <v>2.767285944E-08</v>
      </c>
      <c r="I26" s="75" t="s">
        <v>210</v>
      </c>
      <c r="J26" s="75" t="s">
        <v>105</v>
      </c>
      <c r="K26" s="45">
        <f>B14</f>
        <v>2.767285944E-08</v>
      </c>
      <c r="L26" s="75" t="s">
        <v>210</v>
      </c>
      <c r="M26" s="250" t="s">
        <v>178</v>
      </c>
      <c r="N26" s="293">
        <f>B55</f>
        <v>5</v>
      </c>
      <c r="O26" s="221" t="s">
        <v>208</v>
      </c>
      <c r="P26" s="75" t="s">
        <v>105</v>
      </c>
      <c r="Q26" s="45">
        <f>B14</f>
        <v>2.767285944E-08</v>
      </c>
      <c r="R26" s="75" t="s">
        <v>210</v>
      </c>
      <c r="S26" s="75" t="s">
        <v>105</v>
      </c>
      <c r="T26" s="45">
        <f>B14</f>
        <v>2.767285944E-08</v>
      </c>
      <c r="U26" s="75" t="s">
        <v>210</v>
      </c>
      <c r="V26" s="250" t="s">
        <v>200</v>
      </c>
      <c r="W26" s="293">
        <f>B63</f>
        <v>5</v>
      </c>
      <c r="X26" s="221" t="s">
        <v>208</v>
      </c>
      <c r="Y26" s="75" t="s">
        <v>105</v>
      </c>
      <c r="Z26" s="45">
        <f>B14</f>
        <v>2.767285944E-08</v>
      </c>
      <c r="AA26" s="75" t="s">
        <v>210</v>
      </c>
      <c r="AB26" s="75" t="s">
        <v>105</v>
      </c>
      <c r="AC26" s="45">
        <f>B14</f>
        <v>2.767285944E-08</v>
      </c>
      <c r="AD26" s="75" t="s">
        <v>210</v>
      </c>
      <c r="AE26" s="250" t="s">
        <v>204</v>
      </c>
      <c r="AF26" s="293">
        <f>B71</f>
        <v>5</v>
      </c>
      <c r="AG26" s="221" t="s">
        <v>208</v>
      </c>
      <c r="AH26" s="75" t="s">
        <v>105</v>
      </c>
      <c r="AI26" s="45">
        <f>B14</f>
        <v>2.767285944E-08</v>
      </c>
      <c r="AJ26" s="75" t="s">
        <v>210</v>
      </c>
      <c r="AK26" s="75" t="s">
        <v>105</v>
      </c>
      <c r="AL26" s="45">
        <f>B14</f>
        <v>2.767285944E-08</v>
      </c>
      <c r="AM26" s="75" t="s">
        <v>210</v>
      </c>
    </row>
    <row r="27" spans="1:39" ht="12.75">
      <c r="A27" s="84" t="s">
        <v>70</v>
      </c>
      <c r="B27" s="90">
        <v>1</v>
      </c>
      <c r="C27" s="85"/>
      <c r="D27" s="259" t="s">
        <v>162</v>
      </c>
      <c r="E27" s="294">
        <f>B46</f>
        <v>5</v>
      </c>
      <c r="F27" s="251" t="s">
        <v>208</v>
      </c>
      <c r="G27" t="s">
        <v>61</v>
      </c>
      <c r="H27" s="267">
        <f>B40</f>
        <v>55</v>
      </c>
      <c r="I27" t="s">
        <v>145</v>
      </c>
      <c r="J27" t="s">
        <v>61</v>
      </c>
      <c r="K27" s="267">
        <f>B40</f>
        <v>55</v>
      </c>
      <c r="L27" t="s">
        <v>145</v>
      </c>
      <c r="M27" s="250" t="s">
        <v>213</v>
      </c>
      <c r="N27" s="293">
        <f>B57</f>
        <v>75</v>
      </c>
      <c r="O27" s="221" t="s">
        <v>73</v>
      </c>
      <c r="P27" t="s">
        <v>61</v>
      </c>
      <c r="Q27" s="267">
        <f>B54</f>
        <v>55</v>
      </c>
      <c r="R27" t="s">
        <v>145</v>
      </c>
      <c r="S27" t="s">
        <v>61</v>
      </c>
      <c r="T27" s="267">
        <f>B54</f>
        <v>55</v>
      </c>
      <c r="U27" t="s">
        <v>145</v>
      </c>
      <c r="V27" s="250" t="s">
        <v>201</v>
      </c>
      <c r="W27" s="293">
        <f>B65</f>
        <v>75</v>
      </c>
      <c r="X27" s="221" t="s">
        <v>73</v>
      </c>
      <c r="Y27" t="s">
        <v>61</v>
      </c>
      <c r="Z27" s="267">
        <f>B62</f>
        <v>55</v>
      </c>
      <c r="AA27" t="s">
        <v>145</v>
      </c>
      <c r="AB27" t="s">
        <v>61</v>
      </c>
      <c r="AC27" s="267">
        <f>B62</f>
        <v>55</v>
      </c>
      <c r="AD27" t="s">
        <v>145</v>
      </c>
      <c r="AE27" s="250" t="s">
        <v>205</v>
      </c>
      <c r="AF27" s="293">
        <f>B73</f>
        <v>75</v>
      </c>
      <c r="AG27" s="221" t="s">
        <v>73</v>
      </c>
      <c r="AH27" t="s">
        <v>61</v>
      </c>
      <c r="AI27" s="267">
        <f>B70</f>
        <v>55</v>
      </c>
      <c r="AJ27" t="s">
        <v>145</v>
      </c>
      <c r="AK27" t="s">
        <v>61</v>
      </c>
      <c r="AL27" s="267">
        <f>B70</f>
        <v>55</v>
      </c>
      <c r="AM27" t="s">
        <v>145</v>
      </c>
    </row>
    <row r="28" spans="1:39" ht="12.75">
      <c r="A28" s="84" t="s">
        <v>129</v>
      </c>
      <c r="B28" s="90">
        <v>0.5</v>
      </c>
      <c r="C28" s="85"/>
      <c r="D28" s="259" t="s">
        <v>163</v>
      </c>
      <c r="E28" s="293">
        <f>B40</f>
        <v>55</v>
      </c>
      <c r="F28" s="221" t="s">
        <v>145</v>
      </c>
      <c r="G28" t="s">
        <v>35</v>
      </c>
      <c r="H28" s="267">
        <f>B38</f>
        <v>20</v>
      </c>
      <c r="I28" t="s">
        <v>209</v>
      </c>
      <c r="J28" t="s">
        <v>35</v>
      </c>
      <c r="K28" s="267">
        <f>B38</f>
        <v>20</v>
      </c>
      <c r="L28" t="s">
        <v>209</v>
      </c>
      <c r="M28" s="311" t="s">
        <v>214</v>
      </c>
      <c r="N28" s="295">
        <f>B58</f>
        <v>5</v>
      </c>
      <c r="O28" s="252" t="s">
        <v>207</v>
      </c>
      <c r="P28" t="s">
        <v>35</v>
      </c>
      <c r="Q28" s="267">
        <f>B53</f>
        <v>15</v>
      </c>
      <c r="R28" t="s">
        <v>209</v>
      </c>
      <c r="S28" t="s">
        <v>35</v>
      </c>
      <c r="T28" s="267">
        <f>B53</f>
        <v>15</v>
      </c>
      <c r="U28" t="s">
        <v>209</v>
      </c>
      <c r="V28" s="311" t="s">
        <v>202</v>
      </c>
      <c r="W28" s="295">
        <f>B66</f>
        <v>5</v>
      </c>
      <c r="X28" s="252" t="s">
        <v>207</v>
      </c>
      <c r="Y28" t="s">
        <v>35</v>
      </c>
      <c r="Z28" s="267">
        <f>B61</f>
        <v>15</v>
      </c>
      <c r="AA28" t="s">
        <v>209</v>
      </c>
      <c r="AB28" t="s">
        <v>35</v>
      </c>
      <c r="AC28" s="267">
        <f>B61</f>
        <v>15</v>
      </c>
      <c r="AD28" t="s">
        <v>209</v>
      </c>
      <c r="AE28" s="311" t="s">
        <v>206</v>
      </c>
      <c r="AF28" s="295">
        <f>B74</f>
        <v>5</v>
      </c>
      <c r="AG28" s="252" t="s">
        <v>207</v>
      </c>
      <c r="AH28" t="s">
        <v>35</v>
      </c>
      <c r="AI28" s="267">
        <f>B69</f>
        <v>15</v>
      </c>
      <c r="AJ28" t="s">
        <v>209</v>
      </c>
      <c r="AK28" t="s">
        <v>35</v>
      </c>
      <c r="AL28" s="267">
        <f>B69</f>
        <v>15</v>
      </c>
      <c r="AM28" t="s">
        <v>209</v>
      </c>
    </row>
    <row r="29" spans="1:45" ht="12.75">
      <c r="A29" s="84" t="s">
        <v>72</v>
      </c>
      <c r="B29" s="90">
        <v>0.5</v>
      </c>
      <c r="C29" s="87"/>
      <c r="D29" s="259" t="s">
        <v>164</v>
      </c>
      <c r="E29" s="293">
        <f>B39</f>
        <v>55</v>
      </c>
      <c r="F29" s="221" t="s">
        <v>145</v>
      </c>
      <c r="G29" t="s">
        <v>75</v>
      </c>
      <c r="H29" s="267">
        <f>B32</f>
        <v>0.4</v>
      </c>
      <c r="J29" t="s">
        <v>75</v>
      </c>
      <c r="K29" s="267">
        <f>B32</f>
        <v>0.4</v>
      </c>
      <c r="M29" s="66" t="s">
        <v>219</v>
      </c>
      <c r="N29" s="267">
        <f>B52</f>
        <v>5</v>
      </c>
      <c r="O29" t="s">
        <v>98</v>
      </c>
      <c r="Q29" s="267"/>
      <c r="T29" s="267"/>
      <c r="V29" s="66" t="s">
        <v>216</v>
      </c>
      <c r="W29" s="267">
        <f>B60</f>
        <v>5</v>
      </c>
      <c r="X29" t="s">
        <v>98</v>
      </c>
      <c r="Z29" s="267"/>
      <c r="AC29" s="267"/>
      <c r="AE29" s="66" t="s">
        <v>217</v>
      </c>
      <c r="AF29" s="267">
        <f>B68</f>
        <v>5</v>
      </c>
      <c r="AG29" t="s">
        <v>98</v>
      </c>
      <c r="AI29" s="267"/>
      <c r="AL29" s="267"/>
      <c r="AN29" s="70"/>
      <c r="AO29" s="52"/>
      <c r="AP29" s="70"/>
      <c r="AQ29" s="70"/>
      <c r="AR29" s="52"/>
      <c r="AS29" s="70"/>
    </row>
    <row r="30" spans="1:45" ht="12.75">
      <c r="A30" s="84" t="s">
        <v>135</v>
      </c>
      <c r="B30" s="90">
        <v>0.4</v>
      </c>
      <c r="C30" s="84"/>
      <c r="D30" s="223" t="s">
        <v>170</v>
      </c>
      <c r="E30" s="293">
        <f>B38</f>
        <v>20</v>
      </c>
      <c r="F30" s="221" t="s">
        <v>209</v>
      </c>
      <c r="G30" t="s">
        <v>107</v>
      </c>
      <c r="H30" s="267">
        <f>B31</f>
        <v>1</v>
      </c>
      <c r="J30" t="s">
        <v>107</v>
      </c>
      <c r="K30" s="267">
        <f>B31</f>
        <v>1</v>
      </c>
      <c r="M30" s="66" t="s">
        <v>175</v>
      </c>
      <c r="N30" s="267">
        <f>B54</f>
        <v>55</v>
      </c>
      <c r="O30" t="s">
        <v>145</v>
      </c>
      <c r="P30" t="s">
        <v>107</v>
      </c>
      <c r="Q30" s="267">
        <f>B31</f>
        <v>1</v>
      </c>
      <c r="S30" t="s">
        <v>107</v>
      </c>
      <c r="T30" s="267">
        <f>B31</f>
        <v>1</v>
      </c>
      <c r="V30" s="66" t="s">
        <v>176</v>
      </c>
      <c r="W30" s="267">
        <f>B62</f>
        <v>55</v>
      </c>
      <c r="X30" t="s">
        <v>145</v>
      </c>
      <c r="Y30" s="66" t="s">
        <v>107</v>
      </c>
      <c r="Z30" s="267">
        <f>B31</f>
        <v>1</v>
      </c>
      <c r="AB30" s="66" t="s">
        <v>107</v>
      </c>
      <c r="AC30" s="267">
        <f>B31</f>
        <v>1</v>
      </c>
      <c r="AE30" s="66" t="s">
        <v>169</v>
      </c>
      <c r="AF30" s="267">
        <f>B70</f>
        <v>55</v>
      </c>
      <c r="AG30" t="s">
        <v>145</v>
      </c>
      <c r="AH30" s="2" t="s">
        <v>106</v>
      </c>
      <c r="AI30" s="267">
        <f>B32</f>
        <v>0.4</v>
      </c>
      <c r="AK30" s="2" t="s">
        <v>106</v>
      </c>
      <c r="AL30" s="267">
        <f>B32</f>
        <v>0.4</v>
      </c>
      <c r="AN30" s="70"/>
      <c r="AO30" s="52"/>
      <c r="AP30" s="70"/>
      <c r="AQ30" s="70"/>
      <c r="AR30" s="52"/>
      <c r="AS30" s="70"/>
    </row>
    <row r="31" spans="1:45" ht="12.75">
      <c r="A31" s="89" t="s">
        <v>107</v>
      </c>
      <c r="B31" s="90">
        <v>1</v>
      </c>
      <c r="C31" s="84"/>
      <c r="D31" s="223" t="s">
        <v>171</v>
      </c>
      <c r="E31" s="293">
        <f>B37</f>
        <v>15</v>
      </c>
      <c r="F31" s="221" t="s">
        <v>209</v>
      </c>
      <c r="G31" t="s">
        <v>82</v>
      </c>
      <c r="H31" s="267">
        <f>B24</f>
        <v>1.21</v>
      </c>
      <c r="J31" s="86" t="s">
        <v>130</v>
      </c>
      <c r="K31" s="45">
        <f>B16</f>
        <v>0.752991452991453</v>
      </c>
      <c r="M31" s="66" t="s">
        <v>177</v>
      </c>
      <c r="N31" s="267">
        <f>B53</f>
        <v>15</v>
      </c>
      <c r="O31" t="s">
        <v>209</v>
      </c>
      <c r="P31" s="67" t="s">
        <v>80</v>
      </c>
      <c r="Q31" s="267">
        <f>B24</f>
        <v>1.21</v>
      </c>
      <c r="R31" t="s">
        <v>81</v>
      </c>
      <c r="S31" s="86" t="s">
        <v>130</v>
      </c>
      <c r="T31" s="45">
        <f>B16</f>
        <v>0.752991452991453</v>
      </c>
      <c r="V31" s="66" t="s">
        <v>199</v>
      </c>
      <c r="W31" s="267">
        <f>B61</f>
        <v>15</v>
      </c>
      <c r="X31" t="s">
        <v>209</v>
      </c>
      <c r="Y31" s="67" t="s">
        <v>80</v>
      </c>
      <c r="Z31" s="267">
        <f>B24</f>
        <v>1.21</v>
      </c>
      <c r="AA31" t="s">
        <v>81</v>
      </c>
      <c r="AB31" s="86" t="s">
        <v>130</v>
      </c>
      <c r="AC31" s="45">
        <f>B16</f>
        <v>0.752991452991453</v>
      </c>
      <c r="AE31" s="66" t="s">
        <v>203</v>
      </c>
      <c r="AF31" s="267">
        <f>B69</f>
        <v>15</v>
      </c>
      <c r="AG31" t="s">
        <v>209</v>
      </c>
      <c r="AH31" s="67" t="s">
        <v>80</v>
      </c>
      <c r="AI31" s="267">
        <f>B24</f>
        <v>1.21</v>
      </c>
      <c r="AJ31" t="s">
        <v>81</v>
      </c>
      <c r="AK31" s="86" t="s">
        <v>130</v>
      </c>
      <c r="AL31" s="45">
        <f>B16</f>
        <v>0.752991452991453</v>
      </c>
      <c r="AN31" s="70"/>
      <c r="AO31" s="52"/>
      <c r="AP31" s="70"/>
      <c r="AQ31" s="70"/>
      <c r="AR31" s="52"/>
      <c r="AS31" s="70"/>
    </row>
    <row r="32" spans="1:45" ht="12.75">
      <c r="A32" s="89" t="s">
        <v>106</v>
      </c>
      <c r="B32" s="90">
        <v>0.4</v>
      </c>
      <c r="C32" s="84"/>
      <c r="D32" s="223" t="s">
        <v>172</v>
      </c>
      <c r="E32" s="293">
        <f>B36</f>
        <v>5</v>
      </c>
      <c r="F32" s="221" t="s">
        <v>209</v>
      </c>
      <c r="H32" s="267"/>
      <c r="J32" s="86" t="s">
        <v>131</v>
      </c>
      <c r="K32" s="45">
        <f>B17</f>
        <v>0.808510638297872</v>
      </c>
      <c r="M32" t="s">
        <v>69</v>
      </c>
      <c r="N32" s="267">
        <f>B26</f>
        <v>1</v>
      </c>
      <c r="Q32" s="267"/>
      <c r="S32" s="86" t="s">
        <v>131</v>
      </c>
      <c r="T32" s="45">
        <f>B17</f>
        <v>0.808510638297872</v>
      </c>
      <c r="V32" t="s">
        <v>69</v>
      </c>
      <c r="W32" s="267">
        <f>B26</f>
        <v>1</v>
      </c>
      <c r="Z32" s="267"/>
      <c r="AB32" s="86" t="s">
        <v>131</v>
      </c>
      <c r="AC32" s="45">
        <f>B17</f>
        <v>0.808510638297872</v>
      </c>
      <c r="AE32" t="s">
        <v>69</v>
      </c>
      <c r="AF32" s="267">
        <f>B26</f>
        <v>1</v>
      </c>
      <c r="AI32" s="267"/>
      <c r="AK32" s="86" t="s">
        <v>131</v>
      </c>
      <c r="AL32" s="45">
        <f>B17</f>
        <v>0.808510638297872</v>
      </c>
      <c r="AN32" s="70"/>
      <c r="AO32" s="52"/>
      <c r="AP32" s="70"/>
      <c r="AQ32" s="70"/>
      <c r="AR32" s="52"/>
      <c r="AS32" s="70"/>
    </row>
    <row r="33" spans="1:38" ht="12.75">
      <c r="A33" s="89" t="s">
        <v>65</v>
      </c>
      <c r="B33" s="88">
        <v>666666666</v>
      </c>
      <c r="C33" s="89" t="s">
        <v>66</v>
      </c>
      <c r="D33" s="250" t="s">
        <v>165</v>
      </c>
      <c r="E33" s="294">
        <f>B49</f>
        <v>75</v>
      </c>
      <c r="F33" s="251" t="s">
        <v>73</v>
      </c>
      <c r="H33" s="267"/>
      <c r="J33" s="86" t="s">
        <v>132</v>
      </c>
      <c r="K33" s="45">
        <f>B18</f>
        <v>0.742677824267782</v>
      </c>
      <c r="M33" t="s">
        <v>70</v>
      </c>
      <c r="N33" s="267">
        <f>B27</f>
        <v>1</v>
      </c>
      <c r="Q33" s="267"/>
      <c r="S33" s="86" t="s">
        <v>132</v>
      </c>
      <c r="T33" s="45">
        <f>B18</f>
        <v>0.742677824267782</v>
      </c>
      <c r="V33" t="s">
        <v>70</v>
      </c>
      <c r="W33" s="267">
        <f>B27</f>
        <v>1</v>
      </c>
      <c r="Z33" s="267"/>
      <c r="AB33" s="86" t="s">
        <v>132</v>
      </c>
      <c r="AC33" s="45">
        <f>B18</f>
        <v>0.742677824267782</v>
      </c>
      <c r="AE33" t="s">
        <v>70</v>
      </c>
      <c r="AF33" s="267">
        <f>B27</f>
        <v>1</v>
      </c>
      <c r="AI33" s="267"/>
      <c r="AK33" s="86" t="s">
        <v>132</v>
      </c>
      <c r="AL33" s="45">
        <f>B18</f>
        <v>0.742677824267782</v>
      </c>
    </row>
    <row r="34" spans="1:38" ht="12.75">
      <c r="A34" s="77" t="s">
        <v>31</v>
      </c>
      <c r="B34" s="82">
        <v>0.38</v>
      </c>
      <c r="D34" s="250" t="s">
        <v>166</v>
      </c>
      <c r="E34" s="294">
        <f>B50</f>
        <v>25</v>
      </c>
      <c r="F34" s="251" t="s">
        <v>73</v>
      </c>
      <c r="H34" s="267"/>
      <c r="J34" s="86" t="s">
        <v>133</v>
      </c>
      <c r="K34" s="45">
        <f>B19</f>
        <v>0.711442786069652</v>
      </c>
      <c r="M34" s="67" t="s">
        <v>107</v>
      </c>
      <c r="N34" s="267">
        <f>B31</f>
        <v>1</v>
      </c>
      <c r="Q34" s="267"/>
      <c r="S34" s="86" t="s">
        <v>133</v>
      </c>
      <c r="T34" s="45">
        <f>B19</f>
        <v>0.711442786069652</v>
      </c>
      <c r="V34" s="67" t="s">
        <v>107</v>
      </c>
      <c r="W34" s="267">
        <f>B31</f>
        <v>1</v>
      </c>
      <c r="Z34" s="267"/>
      <c r="AB34" s="86" t="s">
        <v>133</v>
      </c>
      <c r="AC34" s="45">
        <f>B19</f>
        <v>0.711442786069652</v>
      </c>
      <c r="AE34" s="67" t="s">
        <v>75</v>
      </c>
      <c r="AF34" s="267">
        <f>B32</f>
        <v>0.4</v>
      </c>
      <c r="AI34" s="267"/>
      <c r="AK34" s="86" t="s">
        <v>133</v>
      </c>
      <c r="AL34" s="45">
        <f>B19</f>
        <v>0.711442786069652</v>
      </c>
    </row>
    <row r="35" spans="1:38" ht="15">
      <c r="A35" s="409" t="s">
        <v>51</v>
      </c>
      <c r="B35" s="409"/>
      <c r="C35" s="409"/>
      <c r="D35" s="250" t="s">
        <v>167</v>
      </c>
      <c r="E35" s="294">
        <f>B41</f>
        <v>5</v>
      </c>
      <c r="F35" s="251" t="s">
        <v>207</v>
      </c>
      <c r="H35" s="267"/>
      <c r="J35" s="86" t="s">
        <v>134</v>
      </c>
      <c r="K35" s="45">
        <f>B20</f>
        <v>0.661731207289294</v>
      </c>
      <c r="M35" s="67" t="s">
        <v>74</v>
      </c>
      <c r="N35" s="45">
        <f>B17</f>
        <v>0.808510638297872</v>
      </c>
      <c r="Q35" s="267"/>
      <c r="S35" s="86" t="s">
        <v>134</v>
      </c>
      <c r="T35" s="45">
        <f>B20</f>
        <v>0.661731207289294</v>
      </c>
      <c r="V35" s="67" t="s">
        <v>74</v>
      </c>
      <c r="W35" s="45">
        <f>B17</f>
        <v>0.808510638297872</v>
      </c>
      <c r="Z35" s="267"/>
      <c r="AB35" s="86" t="s">
        <v>134</v>
      </c>
      <c r="AC35" s="45">
        <f>B20</f>
        <v>0.661731207289294</v>
      </c>
      <c r="AE35" s="67" t="s">
        <v>74</v>
      </c>
      <c r="AF35" s="45">
        <f>B17</f>
        <v>0.808510638297872</v>
      </c>
      <c r="AI35" s="267"/>
      <c r="AK35" s="86" t="s">
        <v>134</v>
      </c>
      <c r="AL35" s="45">
        <f>B20</f>
        <v>0.661731207289294</v>
      </c>
    </row>
    <row r="36" spans="1:39" ht="12.75">
      <c r="A36" s="223" t="s">
        <v>172</v>
      </c>
      <c r="B36" s="91">
        <v>5</v>
      </c>
      <c r="C36" s="117" t="s">
        <v>84</v>
      </c>
      <c r="D36" s="250" t="s">
        <v>168</v>
      </c>
      <c r="E36" s="294">
        <f>B42</f>
        <v>20</v>
      </c>
      <c r="F36" s="251" t="s">
        <v>207</v>
      </c>
      <c r="G36" t="s">
        <v>68</v>
      </c>
      <c r="H36" s="267">
        <f>B47</f>
        <v>1.752</v>
      </c>
      <c r="I36" t="s">
        <v>208</v>
      </c>
      <c r="J36" t="s">
        <v>68</v>
      </c>
      <c r="K36" s="267">
        <f>B47</f>
        <v>1.752</v>
      </c>
      <c r="L36" t="s">
        <v>208</v>
      </c>
      <c r="M36" s="1" t="s">
        <v>65</v>
      </c>
      <c r="N36" s="298">
        <f>B33</f>
        <v>666666666</v>
      </c>
      <c r="O36" s="1" t="s">
        <v>66</v>
      </c>
      <c r="P36" t="s">
        <v>67</v>
      </c>
      <c r="Q36" s="267">
        <f>B55</f>
        <v>5</v>
      </c>
      <c r="R36" t="s">
        <v>208</v>
      </c>
      <c r="S36" t="s">
        <v>67</v>
      </c>
      <c r="T36" s="267">
        <f>B55</f>
        <v>5</v>
      </c>
      <c r="U36" t="s">
        <v>208</v>
      </c>
      <c r="V36" s="1" t="s">
        <v>65</v>
      </c>
      <c r="W36" s="298">
        <f>B33</f>
        <v>666666666</v>
      </c>
      <c r="X36" s="1" t="s">
        <v>66</v>
      </c>
      <c r="Y36" t="s">
        <v>67</v>
      </c>
      <c r="Z36" s="267">
        <f>B63</f>
        <v>5</v>
      </c>
      <c r="AA36" t="s">
        <v>208</v>
      </c>
      <c r="AB36" t="s">
        <v>67</v>
      </c>
      <c r="AC36" s="267">
        <f>B63</f>
        <v>5</v>
      </c>
      <c r="AD36" t="s">
        <v>208</v>
      </c>
      <c r="AE36" s="1" t="s">
        <v>65</v>
      </c>
      <c r="AF36" s="298">
        <f>B33</f>
        <v>666666666</v>
      </c>
      <c r="AG36" s="1" t="s">
        <v>66</v>
      </c>
      <c r="AH36" t="s">
        <v>67</v>
      </c>
      <c r="AI36" s="267">
        <f>B71</f>
        <v>5</v>
      </c>
      <c r="AJ36" t="s">
        <v>208</v>
      </c>
      <c r="AK36" t="s">
        <v>67</v>
      </c>
      <c r="AL36" s="267">
        <f>B71</f>
        <v>5</v>
      </c>
      <c r="AM36" t="s">
        <v>208</v>
      </c>
    </row>
    <row r="37" spans="1:38" ht="12.75">
      <c r="A37" s="223" t="s">
        <v>171</v>
      </c>
      <c r="B37" s="91">
        <v>15</v>
      </c>
      <c r="C37" s="117" t="s">
        <v>84</v>
      </c>
      <c r="D37" s="219" t="s">
        <v>93</v>
      </c>
      <c r="E37" s="293">
        <f>B44</f>
        <v>40</v>
      </c>
      <c r="F37" s="220" t="s">
        <v>63</v>
      </c>
      <c r="G37" s="84" t="s">
        <v>128</v>
      </c>
      <c r="H37" s="267">
        <f>B25</f>
        <v>1</v>
      </c>
      <c r="J37" s="84" t="s">
        <v>128</v>
      </c>
      <c r="K37" s="267">
        <f>B25</f>
        <v>1</v>
      </c>
      <c r="M37" s="67" t="s">
        <v>1</v>
      </c>
      <c r="N37" s="45">
        <f>'PEF''s'!G2</f>
        <v>9550330.003035864</v>
      </c>
      <c r="O37" t="s">
        <v>64</v>
      </c>
      <c r="P37" s="84"/>
      <c r="Q37" s="267"/>
      <c r="S37" s="84"/>
      <c r="T37" s="267"/>
      <c r="V37" s="67" t="s">
        <v>1</v>
      </c>
      <c r="W37" s="45">
        <f>'PEF''s'!G2</f>
        <v>9550330.003035864</v>
      </c>
      <c r="X37" t="s">
        <v>64</v>
      </c>
      <c r="Y37" s="84"/>
      <c r="Z37" s="267"/>
      <c r="AB37" s="84"/>
      <c r="AC37" s="267"/>
      <c r="AE37" s="67" t="s">
        <v>1</v>
      </c>
      <c r="AF37" s="45">
        <f>'PEF''s'!G2</f>
        <v>9550330.003035864</v>
      </c>
      <c r="AG37" t="s">
        <v>64</v>
      </c>
      <c r="AH37" s="84"/>
      <c r="AI37" s="267"/>
      <c r="AK37" s="84"/>
      <c r="AL37" s="267"/>
    </row>
    <row r="38" spans="1:38" ht="12.75">
      <c r="A38" s="223" t="s">
        <v>170</v>
      </c>
      <c r="B38" s="91">
        <v>20</v>
      </c>
      <c r="C38" s="117" t="s">
        <v>84</v>
      </c>
      <c r="D38" s="224" t="s">
        <v>94</v>
      </c>
      <c r="E38" s="295">
        <f>B43</f>
        <v>20</v>
      </c>
      <c r="F38" s="225" t="s">
        <v>63</v>
      </c>
      <c r="G38" t="s">
        <v>69</v>
      </c>
      <c r="H38" s="267">
        <f>B26</f>
        <v>1</v>
      </c>
      <c r="J38" t="s">
        <v>69</v>
      </c>
      <c r="K38" s="267">
        <f>B26</f>
        <v>1</v>
      </c>
      <c r="M38" s="66" t="s">
        <v>0</v>
      </c>
      <c r="N38" s="296">
        <f>'PEF''s'!C2</f>
        <v>1359292542.255788</v>
      </c>
      <c r="O38" s="66" t="s">
        <v>64</v>
      </c>
      <c r="P38" t="s">
        <v>69</v>
      </c>
      <c r="Q38" s="267">
        <f>B26</f>
        <v>1</v>
      </c>
      <c r="S38" t="s">
        <v>69</v>
      </c>
      <c r="T38" s="267">
        <f>B26</f>
        <v>1</v>
      </c>
      <c r="V38" s="66" t="s">
        <v>0</v>
      </c>
      <c r="W38" s="296">
        <f>'PEF''s'!C2</f>
        <v>1359292542.255788</v>
      </c>
      <c r="X38" s="66" t="s">
        <v>64</v>
      </c>
      <c r="Y38" t="s">
        <v>69</v>
      </c>
      <c r="Z38" s="267">
        <f>B26</f>
        <v>1</v>
      </c>
      <c r="AB38" t="s">
        <v>69</v>
      </c>
      <c r="AC38" s="267">
        <f>B26</f>
        <v>1</v>
      </c>
      <c r="AE38" s="66" t="s">
        <v>0</v>
      </c>
      <c r="AF38" s="296">
        <f>'PEF''s'!C2</f>
        <v>1359292542.255788</v>
      </c>
      <c r="AG38" s="66" t="s">
        <v>64</v>
      </c>
      <c r="AH38" t="s">
        <v>69</v>
      </c>
      <c r="AI38" s="267">
        <f>B26</f>
        <v>1</v>
      </c>
      <c r="AK38" t="s">
        <v>69</v>
      </c>
      <c r="AL38" s="267">
        <f>B26</f>
        <v>1</v>
      </c>
    </row>
    <row r="39" spans="1:39" ht="12.75">
      <c r="A39" s="259" t="s">
        <v>164</v>
      </c>
      <c r="B39" s="91">
        <v>55</v>
      </c>
      <c r="C39" s="117" t="s">
        <v>142</v>
      </c>
      <c r="D39" t="s">
        <v>69</v>
      </c>
      <c r="E39" s="267">
        <f>B26</f>
        <v>1</v>
      </c>
      <c r="G39" s="1" t="s">
        <v>70</v>
      </c>
      <c r="H39" s="297">
        <f>B27</f>
        <v>1</v>
      </c>
      <c r="I39" s="1"/>
      <c r="J39" s="1" t="s">
        <v>70</v>
      </c>
      <c r="K39" s="297">
        <f>B27</f>
        <v>1</v>
      </c>
      <c r="L39" s="1"/>
      <c r="M39" s="66" t="s">
        <v>115</v>
      </c>
      <c r="N39" s="265">
        <v>27.027027027027</v>
      </c>
      <c r="O39" s="66" t="s">
        <v>116</v>
      </c>
      <c r="P39" s="1" t="s">
        <v>70</v>
      </c>
      <c r="Q39" s="297">
        <f>B27</f>
        <v>1</v>
      </c>
      <c r="R39" s="1"/>
      <c r="S39" s="1" t="s">
        <v>70</v>
      </c>
      <c r="T39" s="297">
        <f>B27</f>
        <v>1</v>
      </c>
      <c r="U39" s="1"/>
      <c r="V39" s="66" t="s">
        <v>115</v>
      </c>
      <c r="W39" s="265">
        <v>27.027027027027</v>
      </c>
      <c r="X39" s="66" t="s">
        <v>116</v>
      </c>
      <c r="Y39" s="1" t="s">
        <v>70</v>
      </c>
      <c r="Z39" s="297">
        <f>B27</f>
        <v>1</v>
      </c>
      <c r="AA39" s="1"/>
      <c r="AB39" s="1" t="s">
        <v>70</v>
      </c>
      <c r="AC39" s="297">
        <f>B27</f>
        <v>1</v>
      </c>
      <c r="AD39" s="1"/>
      <c r="AE39" s="66" t="s">
        <v>115</v>
      </c>
      <c r="AF39" s="265">
        <v>27.027027027027</v>
      </c>
      <c r="AG39" s="66" t="s">
        <v>116</v>
      </c>
      <c r="AH39" s="1" t="s">
        <v>70</v>
      </c>
      <c r="AI39" s="297">
        <f>B27</f>
        <v>1</v>
      </c>
      <c r="AJ39" s="1"/>
      <c r="AK39" s="1" t="s">
        <v>70</v>
      </c>
      <c r="AL39" s="297">
        <f>B27</f>
        <v>1</v>
      </c>
      <c r="AM39" s="1"/>
    </row>
    <row r="40" spans="1:38" ht="12.75">
      <c r="A40" s="259" t="s">
        <v>163</v>
      </c>
      <c r="B40" s="91">
        <v>55</v>
      </c>
      <c r="C40" s="117" t="s">
        <v>142</v>
      </c>
      <c r="D40" t="s">
        <v>70</v>
      </c>
      <c r="E40" s="267">
        <f>B27</f>
        <v>1</v>
      </c>
      <c r="G40" t="s">
        <v>76</v>
      </c>
      <c r="H40" s="267">
        <f>B48</f>
        <v>16.4</v>
      </c>
      <c r="J40" t="s">
        <v>76</v>
      </c>
      <c r="K40" s="267">
        <f>B48</f>
        <v>16.4</v>
      </c>
      <c r="M40" s="66" t="s">
        <v>117</v>
      </c>
      <c r="N40" s="69">
        <f>B22</f>
        <v>243</v>
      </c>
      <c r="O40" s="66" t="s">
        <v>118</v>
      </c>
      <c r="Q40" s="267"/>
      <c r="T40" s="267"/>
      <c r="V40" s="66" t="s">
        <v>117</v>
      </c>
      <c r="W40" s="69">
        <f>B22</f>
        <v>243</v>
      </c>
      <c r="X40" s="66" t="s">
        <v>118</v>
      </c>
      <c r="Z40" s="267"/>
      <c r="AC40" s="267"/>
      <c r="AE40" s="66" t="s">
        <v>117</v>
      </c>
      <c r="AF40" s="69">
        <f>B22</f>
        <v>243</v>
      </c>
      <c r="AG40" s="66" t="s">
        <v>118</v>
      </c>
      <c r="AI40" s="267"/>
      <c r="AL40" s="267"/>
    </row>
    <row r="41" spans="1:39" ht="12.75">
      <c r="A41" s="250" t="s">
        <v>167</v>
      </c>
      <c r="B41" s="73">
        <v>5</v>
      </c>
      <c r="C41" s="66" t="s">
        <v>207</v>
      </c>
      <c r="D41" t="s">
        <v>173</v>
      </c>
      <c r="E41" s="267">
        <f>B47</f>
        <v>1.752</v>
      </c>
      <c r="F41" t="s">
        <v>208</v>
      </c>
      <c r="G41" s="66" t="s">
        <v>115</v>
      </c>
      <c r="H41" s="265">
        <v>27.027027027027</v>
      </c>
      <c r="I41" s="66" t="s">
        <v>116</v>
      </c>
      <c r="J41" s="66" t="s">
        <v>115</v>
      </c>
      <c r="K41" s="265">
        <v>27.027027027027</v>
      </c>
      <c r="L41" s="66" t="s">
        <v>116</v>
      </c>
      <c r="M41" s="66" t="s">
        <v>119</v>
      </c>
      <c r="N41" s="69">
        <f>2.8*(10^(-15))</f>
        <v>2.8E-15</v>
      </c>
      <c r="O41" s="66"/>
      <c r="P41" s="66" t="s">
        <v>115</v>
      </c>
      <c r="Q41" s="265">
        <v>27.027027027027</v>
      </c>
      <c r="R41" s="66" t="s">
        <v>116</v>
      </c>
      <c r="S41" s="66" t="s">
        <v>115</v>
      </c>
      <c r="T41" s="265">
        <v>27.027027027027</v>
      </c>
      <c r="U41" s="66" t="s">
        <v>116</v>
      </c>
      <c r="V41" s="66" t="s">
        <v>119</v>
      </c>
      <c r="W41" s="69">
        <f>2.8*(10^(-15))</f>
        <v>2.8E-15</v>
      </c>
      <c r="X41" s="66"/>
      <c r="Y41" s="66" t="s">
        <v>115</v>
      </c>
      <c r="Z41" s="265">
        <v>27.027027027027</v>
      </c>
      <c r="AA41" s="66" t="s">
        <v>116</v>
      </c>
      <c r="AB41" s="66" t="s">
        <v>115</v>
      </c>
      <c r="AC41" s="265">
        <v>27.027027027027</v>
      </c>
      <c r="AD41" s="66" t="s">
        <v>116</v>
      </c>
      <c r="AE41" s="66" t="s">
        <v>119</v>
      </c>
      <c r="AF41" s="69">
        <f>2.8*(10^(-15))</f>
        <v>2.8E-15</v>
      </c>
      <c r="AG41" s="66"/>
      <c r="AH41" s="66" t="s">
        <v>115</v>
      </c>
      <c r="AI41" s="265">
        <v>27.027027027027</v>
      </c>
      <c r="AJ41" s="66" t="s">
        <v>116</v>
      </c>
      <c r="AK41" s="66" t="s">
        <v>115</v>
      </c>
      <c r="AL41" s="265">
        <v>27.027027027027</v>
      </c>
      <c r="AM41" s="66" t="s">
        <v>116</v>
      </c>
    </row>
    <row r="42" spans="1:39" ht="12.75">
      <c r="A42" s="250" t="s">
        <v>168</v>
      </c>
      <c r="B42" s="73">
        <v>20</v>
      </c>
      <c r="C42" s="66" t="s">
        <v>207</v>
      </c>
      <c r="D42" t="s">
        <v>174</v>
      </c>
      <c r="E42" s="267">
        <f>B48</f>
        <v>16.4</v>
      </c>
      <c r="F42" t="s">
        <v>208</v>
      </c>
      <c r="G42" s="66" t="s">
        <v>117</v>
      </c>
      <c r="H42" s="69">
        <f>B22</f>
        <v>243</v>
      </c>
      <c r="I42" s="66" t="s">
        <v>118</v>
      </c>
      <c r="J42" s="66" t="s">
        <v>117</v>
      </c>
      <c r="K42" s="69">
        <f>B22</f>
        <v>243</v>
      </c>
      <c r="L42" s="66" t="s">
        <v>118</v>
      </c>
      <c r="P42" s="66" t="s">
        <v>117</v>
      </c>
      <c r="Q42" s="69">
        <f>B22</f>
        <v>243</v>
      </c>
      <c r="R42" s="66" t="s">
        <v>118</v>
      </c>
      <c r="S42" s="66" t="s">
        <v>117</v>
      </c>
      <c r="T42" s="69">
        <f>B22</f>
        <v>243</v>
      </c>
      <c r="U42" s="66" t="s">
        <v>118</v>
      </c>
      <c r="V42" s="66"/>
      <c r="W42" s="66"/>
      <c r="X42" s="66"/>
      <c r="Y42" s="66" t="s">
        <v>117</v>
      </c>
      <c r="Z42" s="69">
        <f>B22</f>
        <v>243</v>
      </c>
      <c r="AA42" s="66" t="s">
        <v>118</v>
      </c>
      <c r="AB42" s="66" t="s">
        <v>117</v>
      </c>
      <c r="AC42" s="69">
        <f>B22</f>
        <v>243</v>
      </c>
      <c r="AD42" s="66" t="s">
        <v>118</v>
      </c>
      <c r="AE42" s="31"/>
      <c r="AF42" s="66"/>
      <c r="AG42" s="66"/>
      <c r="AH42" s="66" t="s">
        <v>117</v>
      </c>
      <c r="AI42" s="69">
        <f>B22</f>
        <v>243</v>
      </c>
      <c r="AJ42" s="66" t="s">
        <v>118</v>
      </c>
      <c r="AK42" s="66" t="s">
        <v>117</v>
      </c>
      <c r="AL42" s="69">
        <f>B22</f>
        <v>243</v>
      </c>
      <c r="AM42" s="66" t="s">
        <v>118</v>
      </c>
    </row>
    <row r="43" spans="1:39" ht="12.75">
      <c r="A43" s="222" t="s">
        <v>193</v>
      </c>
      <c r="B43" s="91">
        <v>20</v>
      </c>
      <c r="C43" s="116" t="s">
        <v>139</v>
      </c>
      <c r="D43" s="66" t="s">
        <v>107</v>
      </c>
      <c r="E43" s="69">
        <f>B31</f>
        <v>1</v>
      </c>
      <c r="F43" s="66"/>
      <c r="G43" s="66" t="s">
        <v>119</v>
      </c>
      <c r="H43" s="69">
        <f>2.8*(10^(-12))</f>
        <v>2.7999999999999998E-12</v>
      </c>
      <c r="I43" s="66"/>
      <c r="J43" s="66" t="s">
        <v>119</v>
      </c>
      <c r="K43" s="69">
        <f>2.8*(10^(-12))</f>
        <v>2.7999999999999998E-12</v>
      </c>
      <c r="L43" s="66"/>
      <c r="O43" s="68" t="s">
        <v>182</v>
      </c>
      <c r="P43" s="66" t="s">
        <v>119</v>
      </c>
      <c r="Q43" s="69">
        <f>2.8*(10^(-12))</f>
        <v>2.7999999999999998E-12</v>
      </c>
      <c r="R43" s="66"/>
      <c r="S43" s="66" t="s">
        <v>119</v>
      </c>
      <c r="T43" s="69">
        <f>2.8*(10^(-12))</f>
        <v>2.7999999999999998E-12</v>
      </c>
      <c r="U43" s="66"/>
      <c r="V43" s="66"/>
      <c r="W43" s="66"/>
      <c r="X43" s="68" t="s">
        <v>182</v>
      </c>
      <c r="Y43" s="66" t="s">
        <v>119</v>
      </c>
      <c r="Z43" s="69">
        <f>2.8*(10^(-12))</f>
        <v>2.7999999999999998E-12</v>
      </c>
      <c r="AA43" s="66"/>
      <c r="AB43" s="66" t="s">
        <v>119</v>
      </c>
      <c r="AC43" s="69">
        <f>2.8*(10^(-12))</f>
        <v>2.7999999999999998E-12</v>
      </c>
      <c r="AD43" s="66"/>
      <c r="AE43" s="66"/>
      <c r="AF43" s="66"/>
      <c r="AG43" s="68" t="s">
        <v>182</v>
      </c>
      <c r="AH43" s="66" t="s">
        <v>119</v>
      </c>
      <c r="AI43" s="69">
        <f>2.8*(10^(-12))</f>
        <v>2.7999999999999998E-12</v>
      </c>
      <c r="AJ43" s="66"/>
      <c r="AK43" s="66" t="s">
        <v>119</v>
      </c>
      <c r="AL43" s="69">
        <f>2.8*(10^(-12))</f>
        <v>2.7999999999999998E-12</v>
      </c>
      <c r="AM43" s="66"/>
    </row>
    <row r="44" spans="1:38" ht="12.75">
      <c r="A44" s="222" t="s">
        <v>192</v>
      </c>
      <c r="B44" s="91">
        <v>40</v>
      </c>
      <c r="C44" s="116" t="s">
        <v>139</v>
      </c>
      <c r="D44" s="66" t="s">
        <v>75</v>
      </c>
      <c r="E44" s="69">
        <f>B32</f>
        <v>0.4</v>
      </c>
      <c r="F44" s="66"/>
      <c r="G44" s="66" t="s">
        <v>119</v>
      </c>
      <c r="H44" s="45">
        <v>2.8E-15</v>
      </c>
      <c r="J44" s="66" t="s">
        <v>119</v>
      </c>
      <c r="K44" s="45">
        <v>2.8E-15</v>
      </c>
      <c r="M44" s="254"/>
      <c r="N44" s="66"/>
      <c r="O44" s="66"/>
      <c r="P44" s="66" t="s">
        <v>119</v>
      </c>
      <c r="Q44" s="45">
        <v>2.8E-15</v>
      </c>
      <c r="S44" s="66" t="s">
        <v>119</v>
      </c>
      <c r="T44" s="69">
        <f>2.8*(10^(-15))</f>
        <v>2.8E-15</v>
      </c>
      <c r="V44" s="66"/>
      <c r="W44" s="66"/>
      <c r="X44" s="66"/>
      <c r="Y44" s="66" t="s">
        <v>119</v>
      </c>
      <c r="Z44" s="45">
        <v>2.8E-15</v>
      </c>
      <c r="AB44" s="66" t="s">
        <v>119</v>
      </c>
      <c r="AC44" s="69">
        <f>2.8*(10^(-15))</f>
        <v>2.8E-15</v>
      </c>
      <c r="AH44" s="66" t="s">
        <v>119</v>
      </c>
      <c r="AI44" s="45">
        <v>2.8E-15</v>
      </c>
      <c r="AK44" s="66" t="s">
        <v>119</v>
      </c>
      <c r="AL44" s="69">
        <f>2.8*(10^(-15))</f>
        <v>2.8E-15</v>
      </c>
    </row>
    <row r="45" spans="1:38" ht="12.75">
      <c r="A45" s="259" t="s">
        <v>161</v>
      </c>
      <c r="B45" s="73">
        <v>5</v>
      </c>
      <c r="C45" s="66" t="s">
        <v>208</v>
      </c>
      <c r="D45" s="66" t="s">
        <v>185</v>
      </c>
      <c r="E45" s="296">
        <f>B17</f>
        <v>0.808510638297872</v>
      </c>
      <c r="F45" s="66"/>
      <c r="M45" s="254"/>
      <c r="N45" s="66"/>
      <c r="O45" s="66"/>
      <c r="S45" s="66"/>
      <c r="T45" s="45"/>
      <c r="V45" s="66"/>
      <c r="W45" s="66"/>
      <c r="X45" s="66"/>
      <c r="AB45" s="66"/>
      <c r="AC45" s="45"/>
      <c r="AK45" s="66"/>
      <c r="AL45" s="45"/>
    </row>
    <row r="46" spans="1:36" ht="12.75">
      <c r="A46" s="259" t="s">
        <v>162</v>
      </c>
      <c r="B46" s="73">
        <v>5</v>
      </c>
      <c r="C46" s="66" t="s">
        <v>208</v>
      </c>
      <c r="D46" s="72" t="s">
        <v>65</v>
      </c>
      <c r="E46" s="287">
        <f>B33</f>
        <v>666666666</v>
      </c>
      <c r="F46" s="72" t="s">
        <v>66</v>
      </c>
      <c r="H46" s="373" t="s">
        <v>183</v>
      </c>
      <c r="I46" s="373"/>
      <c r="M46" s="7"/>
      <c r="N46" s="66"/>
      <c r="O46" s="66"/>
      <c r="Q46" s="373" t="s">
        <v>183</v>
      </c>
      <c r="R46" s="373"/>
      <c r="V46" s="66"/>
      <c r="W46" s="66"/>
      <c r="X46" s="66"/>
      <c r="Z46" s="373" t="s">
        <v>183</v>
      </c>
      <c r="AA46" s="373"/>
      <c r="AI46" s="373" t="s">
        <v>183</v>
      </c>
      <c r="AJ46" s="373"/>
    </row>
    <row r="47" spans="1:36" ht="12.75">
      <c r="A47" t="s">
        <v>173</v>
      </c>
      <c r="B47" s="73">
        <v>1.752</v>
      </c>
      <c r="C47" t="s">
        <v>208</v>
      </c>
      <c r="D47" s="66" t="s">
        <v>1</v>
      </c>
      <c r="E47" s="296">
        <f>'PEF''s'!E2</f>
        <v>9550378.481834507</v>
      </c>
      <c r="F47" s="66"/>
      <c r="H47" s="373" t="s">
        <v>184</v>
      </c>
      <c r="I47" s="373"/>
      <c r="M47" s="7"/>
      <c r="N47" s="66"/>
      <c r="O47" s="66"/>
      <c r="Q47" s="373" t="s">
        <v>184</v>
      </c>
      <c r="R47" s="373"/>
      <c r="X47" s="66"/>
      <c r="Z47" s="373" t="s">
        <v>184</v>
      </c>
      <c r="AA47" s="373"/>
      <c r="AI47" s="373" t="s">
        <v>184</v>
      </c>
      <c r="AJ47" s="373"/>
    </row>
    <row r="48" spans="1:33" ht="12.75">
      <c r="A48" t="s">
        <v>174</v>
      </c>
      <c r="B48" s="73">
        <v>16.4</v>
      </c>
      <c r="C48" t="s">
        <v>208</v>
      </c>
      <c r="D48" s="66" t="s">
        <v>0</v>
      </c>
      <c r="E48" s="296">
        <f>'PEF''s'!C2</f>
        <v>1359292542.255788</v>
      </c>
      <c r="F48" s="66" t="s">
        <v>64</v>
      </c>
      <c r="M48" s="7"/>
      <c r="N48" s="66"/>
      <c r="O48" s="66"/>
      <c r="X48" s="66"/>
      <c r="AE48" s="66"/>
      <c r="AF48" s="66"/>
      <c r="AG48" s="66"/>
    </row>
    <row r="49" spans="1:33" ht="12.75">
      <c r="A49" s="250" t="s">
        <v>165</v>
      </c>
      <c r="B49" s="73">
        <v>75</v>
      </c>
      <c r="C49" s="66" t="s">
        <v>73</v>
      </c>
      <c r="D49" s="66" t="s">
        <v>115</v>
      </c>
      <c r="E49" s="265">
        <v>27.027027027027</v>
      </c>
      <c r="F49" s="66" t="s">
        <v>116</v>
      </c>
      <c r="M49" s="7"/>
      <c r="N49" s="66"/>
      <c r="O49" s="66"/>
      <c r="V49" s="66"/>
      <c r="W49" s="66"/>
      <c r="X49" s="66"/>
      <c r="AE49" s="66"/>
      <c r="AF49" s="66"/>
      <c r="AG49" s="66"/>
    </row>
    <row r="50" spans="1:33" ht="12.75">
      <c r="A50" s="250" t="s">
        <v>166</v>
      </c>
      <c r="B50" s="73">
        <v>25</v>
      </c>
      <c r="C50" s="66" t="s">
        <v>73</v>
      </c>
      <c r="D50" s="66" t="s">
        <v>117</v>
      </c>
      <c r="E50" s="69">
        <f>B22</f>
        <v>243</v>
      </c>
      <c r="F50" s="66" t="s">
        <v>118</v>
      </c>
      <c r="M50" s="7"/>
      <c r="N50" s="66"/>
      <c r="O50" s="66"/>
      <c r="V50" s="66"/>
      <c r="W50" s="66"/>
      <c r="X50" s="66"/>
      <c r="AE50" s="66"/>
      <c r="AF50" s="66"/>
      <c r="AG50" s="66"/>
    </row>
    <row r="51" spans="1:33" ht="15">
      <c r="A51" s="393" t="s">
        <v>151</v>
      </c>
      <c r="B51" s="393"/>
      <c r="C51" s="393"/>
      <c r="D51" s="66" t="s">
        <v>119</v>
      </c>
      <c r="E51" s="69">
        <f>2.8*(10^(-15))</f>
        <v>2.8E-15</v>
      </c>
      <c r="F51" s="66"/>
      <c r="M51" s="7"/>
      <c r="N51" s="66"/>
      <c r="O51" s="66"/>
      <c r="V51" s="66"/>
      <c r="W51" s="66"/>
      <c r="X51" s="66"/>
      <c r="AE51" s="66"/>
      <c r="AF51" s="66"/>
      <c r="AG51" s="66"/>
    </row>
    <row r="52" spans="1:33" ht="12.75">
      <c r="A52" s="324" t="s">
        <v>215</v>
      </c>
      <c r="B52" s="325">
        <v>5</v>
      </c>
      <c r="C52" t="s">
        <v>98</v>
      </c>
      <c r="M52" s="222"/>
      <c r="N52" s="66"/>
      <c r="O52" s="66"/>
      <c r="V52" s="66"/>
      <c r="W52" s="66"/>
      <c r="X52" s="66"/>
      <c r="AE52" s="66"/>
      <c r="AF52" s="66"/>
      <c r="AG52" s="66"/>
    </row>
    <row r="53" spans="1:33" ht="12.75">
      <c r="A53" s="116" t="s">
        <v>177</v>
      </c>
      <c r="B53" s="256">
        <v>15</v>
      </c>
      <c r="C53" s="115" t="s">
        <v>84</v>
      </c>
      <c r="F53" s="68" t="s">
        <v>182</v>
      </c>
      <c r="M53" s="7"/>
      <c r="N53" s="66"/>
      <c r="O53" s="66"/>
      <c r="V53" s="66"/>
      <c r="W53" s="66"/>
      <c r="X53" s="66"/>
      <c r="AE53" s="66"/>
      <c r="AF53" s="66"/>
      <c r="AG53" s="66"/>
    </row>
    <row r="54" spans="1:13" ht="12.75">
      <c r="A54" s="116" t="s">
        <v>175</v>
      </c>
      <c r="B54" s="256">
        <v>55</v>
      </c>
      <c r="C54" s="116" t="s">
        <v>145</v>
      </c>
      <c r="F54" s="68"/>
      <c r="M54" s="7"/>
    </row>
    <row r="55" spans="1:33" ht="12.75">
      <c r="A55" s="116" t="s">
        <v>178</v>
      </c>
      <c r="B55" s="256">
        <v>5</v>
      </c>
      <c r="C55" s="114" t="s">
        <v>143</v>
      </c>
      <c r="F55" s="68"/>
      <c r="M55" s="7"/>
      <c r="N55" s="66"/>
      <c r="O55" s="66"/>
      <c r="V55" s="66"/>
      <c r="W55" s="66"/>
      <c r="X55" s="66"/>
      <c r="AE55" s="66"/>
      <c r="AF55" s="66"/>
      <c r="AG55" s="66"/>
    </row>
    <row r="56" spans="1:33" ht="12.75">
      <c r="A56" s="135" t="s">
        <v>100</v>
      </c>
      <c r="B56" s="249">
        <v>5</v>
      </c>
      <c r="C56" s="135" t="s">
        <v>98</v>
      </c>
      <c r="F56" s="68"/>
      <c r="M56" s="257"/>
      <c r="N56" s="66"/>
      <c r="O56" s="66"/>
      <c r="V56" s="66"/>
      <c r="W56" s="66"/>
      <c r="X56" s="66"/>
      <c r="AE56" s="66"/>
      <c r="AF56" s="66"/>
      <c r="AG56" s="66"/>
    </row>
    <row r="57" spans="1:13" ht="12.75">
      <c r="A57" s="71" t="s">
        <v>213</v>
      </c>
      <c r="B57" s="249">
        <v>75</v>
      </c>
      <c r="C57" s="67" t="s">
        <v>73</v>
      </c>
      <c r="M57" s="257"/>
    </row>
    <row r="58" spans="1:33" ht="12.75">
      <c r="A58" s="71" t="s">
        <v>214</v>
      </c>
      <c r="B58" s="249">
        <v>5</v>
      </c>
      <c r="C58" s="67" t="s">
        <v>207</v>
      </c>
      <c r="D58" s="66"/>
      <c r="E58" s="66"/>
      <c r="F58" s="66"/>
      <c r="M58" s="46"/>
      <c r="N58" s="66"/>
      <c r="O58" s="66"/>
      <c r="V58" s="66"/>
      <c r="W58" s="66"/>
      <c r="X58" s="66"/>
      <c r="AE58" s="66"/>
      <c r="AF58" s="66"/>
      <c r="AG58" s="66"/>
    </row>
    <row r="59" spans="1:33" ht="15">
      <c r="A59" s="408" t="s">
        <v>146</v>
      </c>
      <c r="B59" s="408"/>
      <c r="C59" s="408"/>
      <c r="D59" s="66"/>
      <c r="E59" s="66"/>
      <c r="F59" s="66"/>
      <c r="M59" s="257"/>
      <c r="N59" s="66"/>
      <c r="O59" s="66"/>
      <c r="V59" s="66"/>
      <c r="W59" s="66"/>
      <c r="X59" s="66"/>
      <c r="AE59" s="66"/>
      <c r="AF59" s="66"/>
      <c r="AG59" s="66"/>
    </row>
    <row r="60" spans="1:33" ht="12.75">
      <c r="A60" s="71" t="s">
        <v>216</v>
      </c>
      <c r="B60" s="325">
        <v>5</v>
      </c>
      <c r="C60" t="s">
        <v>98</v>
      </c>
      <c r="D60" s="66"/>
      <c r="E60" s="66"/>
      <c r="F60" s="66"/>
      <c r="M60" s="222"/>
      <c r="N60" s="66"/>
      <c r="O60" s="66"/>
      <c r="V60" s="66"/>
      <c r="W60" s="66"/>
      <c r="X60" s="66"/>
      <c r="AE60" s="66"/>
      <c r="AF60" s="66"/>
      <c r="AG60" s="66"/>
    </row>
    <row r="61" spans="1:33" ht="12.75">
      <c r="A61" s="116" t="s">
        <v>199</v>
      </c>
      <c r="B61" s="256">
        <v>15</v>
      </c>
      <c r="C61" s="115" t="s">
        <v>84</v>
      </c>
      <c r="D61" s="66"/>
      <c r="E61" s="66"/>
      <c r="F61" s="66"/>
      <c r="M61" s="222"/>
      <c r="N61" s="66"/>
      <c r="O61" s="66"/>
      <c r="V61" s="66"/>
      <c r="W61" s="66"/>
      <c r="X61" s="66"/>
      <c r="AE61" s="66"/>
      <c r="AF61" s="66"/>
      <c r="AG61" s="66"/>
    </row>
    <row r="62" spans="1:33" ht="12.75">
      <c r="A62" s="116" t="s">
        <v>176</v>
      </c>
      <c r="B62" s="256">
        <v>55</v>
      </c>
      <c r="C62" s="116" t="s">
        <v>145</v>
      </c>
      <c r="D62" s="66"/>
      <c r="E62" s="66"/>
      <c r="F62" s="66"/>
      <c r="M62" s="222"/>
      <c r="N62" s="66"/>
      <c r="O62" s="66"/>
      <c r="V62" s="66"/>
      <c r="W62" s="66"/>
      <c r="X62" s="66"/>
      <c r="AE62" s="66"/>
      <c r="AF62" s="66"/>
      <c r="AG62" s="66"/>
    </row>
    <row r="63" spans="1:33" ht="12.75">
      <c r="A63" s="116" t="s">
        <v>200</v>
      </c>
      <c r="B63" s="256">
        <v>5</v>
      </c>
      <c r="C63" s="114" t="s">
        <v>143</v>
      </c>
      <c r="D63" s="66"/>
      <c r="E63" s="66"/>
      <c r="F63" s="66"/>
      <c r="M63" s="222"/>
      <c r="N63" s="66"/>
      <c r="O63" s="66"/>
      <c r="V63" s="66"/>
      <c r="W63" s="66"/>
      <c r="X63" s="66"/>
      <c r="AE63" s="66"/>
      <c r="AF63" s="66"/>
      <c r="AG63" s="66"/>
    </row>
    <row r="64" spans="1:33" ht="12.75">
      <c r="A64" s="71" t="s">
        <v>97</v>
      </c>
      <c r="B64" s="249">
        <v>5</v>
      </c>
      <c r="C64" s="135" t="s">
        <v>98</v>
      </c>
      <c r="D64" s="66"/>
      <c r="E64" s="66"/>
      <c r="F64" s="66"/>
      <c r="M64" s="66"/>
      <c r="N64" s="66"/>
      <c r="O64" s="66"/>
      <c r="V64" s="66"/>
      <c r="W64" s="66"/>
      <c r="X64" s="66"/>
      <c r="AE64" s="66"/>
      <c r="AF64" s="66"/>
      <c r="AG64" s="66"/>
    </row>
    <row r="65" spans="1:33" ht="12.75">
      <c r="A65" s="71" t="s">
        <v>201</v>
      </c>
      <c r="B65" s="249">
        <v>75</v>
      </c>
      <c r="C65" s="67" t="s">
        <v>73</v>
      </c>
      <c r="D65" s="66"/>
      <c r="E65" s="66"/>
      <c r="F65" s="66"/>
      <c r="M65" s="66"/>
      <c r="N65" s="66"/>
      <c r="O65" s="66"/>
      <c r="V65" s="66"/>
      <c r="W65" s="66"/>
      <c r="X65" s="66"/>
      <c r="AE65" s="66"/>
      <c r="AF65" s="66"/>
      <c r="AG65" s="66"/>
    </row>
    <row r="66" spans="1:33" ht="12.75">
      <c r="A66" s="71" t="s">
        <v>202</v>
      </c>
      <c r="B66" s="249">
        <v>5</v>
      </c>
      <c r="C66" s="67" t="s">
        <v>207</v>
      </c>
      <c r="D66" s="66"/>
      <c r="E66" s="66"/>
      <c r="F66" s="66"/>
      <c r="M66" s="66"/>
      <c r="N66" s="66"/>
      <c r="O66" s="66"/>
      <c r="V66" s="66"/>
      <c r="W66" s="66"/>
      <c r="X66" s="66"/>
      <c r="AE66" s="66"/>
      <c r="AF66" s="66"/>
      <c r="AG66" s="66"/>
    </row>
    <row r="67" spans="1:33" ht="15">
      <c r="A67" s="407" t="s">
        <v>144</v>
      </c>
      <c r="B67" s="407"/>
      <c r="C67" s="407"/>
      <c r="D67" s="66"/>
      <c r="E67" s="66"/>
      <c r="F67" s="66"/>
      <c r="M67" s="66"/>
      <c r="N67" s="66"/>
      <c r="O67" s="66"/>
      <c r="V67" s="66"/>
      <c r="W67" s="66"/>
      <c r="X67" s="66"/>
      <c r="AE67" s="66"/>
      <c r="AF67" s="66"/>
      <c r="AG67" s="66"/>
    </row>
    <row r="68" spans="1:33" ht="12.75">
      <c r="A68" s="71" t="s">
        <v>217</v>
      </c>
      <c r="B68" s="325">
        <v>5</v>
      </c>
      <c r="C68" t="s">
        <v>98</v>
      </c>
      <c r="D68" s="66"/>
      <c r="E68" s="66"/>
      <c r="F68" s="66"/>
      <c r="M68" s="66"/>
      <c r="N68" s="66"/>
      <c r="O68" s="66"/>
      <c r="V68" s="66"/>
      <c r="W68" s="66"/>
      <c r="X68" s="66"/>
      <c r="AE68" s="66"/>
      <c r="AF68" s="66"/>
      <c r="AG68" s="66"/>
    </row>
    <row r="69" spans="1:33" ht="12.75">
      <c r="A69" s="116" t="s">
        <v>203</v>
      </c>
      <c r="B69" s="256">
        <v>15</v>
      </c>
      <c r="C69" s="115" t="s">
        <v>84</v>
      </c>
      <c r="D69" s="66"/>
      <c r="E69" s="66"/>
      <c r="F69" s="66"/>
      <c r="M69" s="66"/>
      <c r="N69" s="66"/>
      <c r="O69" s="66"/>
      <c r="V69" s="66"/>
      <c r="W69" s="66"/>
      <c r="X69" s="66"/>
      <c r="AE69" s="66"/>
      <c r="AF69" s="66"/>
      <c r="AG69" s="66"/>
    </row>
    <row r="70" spans="1:33" ht="12.75">
      <c r="A70" s="116" t="s">
        <v>169</v>
      </c>
      <c r="B70" s="256">
        <v>55</v>
      </c>
      <c r="C70" s="116" t="s">
        <v>145</v>
      </c>
      <c r="D70" s="66"/>
      <c r="E70" s="66"/>
      <c r="F70" s="66"/>
      <c r="M70" s="66"/>
      <c r="N70" s="66"/>
      <c r="O70" s="66"/>
      <c r="V70" s="66"/>
      <c r="W70" s="66"/>
      <c r="X70" s="66"/>
      <c r="AE70" s="66"/>
      <c r="AF70" s="66"/>
      <c r="AG70" s="66"/>
    </row>
    <row r="71" spans="1:33" ht="12.75">
      <c r="A71" s="116" t="s">
        <v>204</v>
      </c>
      <c r="B71" s="256">
        <v>5</v>
      </c>
      <c r="C71" s="114" t="s">
        <v>143</v>
      </c>
      <c r="D71" s="66"/>
      <c r="E71" s="66"/>
      <c r="F71" s="66"/>
      <c r="M71" s="66"/>
      <c r="N71" s="66"/>
      <c r="O71" s="66"/>
      <c r="V71" s="66"/>
      <c r="W71" s="66"/>
      <c r="X71" s="66"/>
      <c r="AE71" s="66"/>
      <c r="AF71" s="66"/>
      <c r="AG71" s="66"/>
    </row>
    <row r="72" spans="1:33" ht="12.75">
      <c r="A72" s="71" t="s">
        <v>99</v>
      </c>
      <c r="B72" s="249">
        <v>5</v>
      </c>
      <c r="C72" s="135" t="s">
        <v>98</v>
      </c>
      <c r="D72" s="66"/>
      <c r="E72" s="66"/>
      <c r="F72" s="66"/>
      <c r="M72" s="66"/>
      <c r="N72" s="66"/>
      <c r="O72" s="66"/>
      <c r="V72" s="66"/>
      <c r="W72" s="66"/>
      <c r="X72" s="66"/>
      <c r="AE72" s="66"/>
      <c r="AF72" s="66"/>
      <c r="AG72" s="66"/>
    </row>
    <row r="73" spans="1:33" ht="12.75">
      <c r="A73" s="71" t="s">
        <v>205</v>
      </c>
      <c r="B73" s="249">
        <v>75</v>
      </c>
      <c r="C73" s="67" t="s">
        <v>73</v>
      </c>
      <c r="D73" s="66"/>
      <c r="E73" s="66"/>
      <c r="F73" s="66"/>
      <c r="M73" s="66"/>
      <c r="N73" s="66"/>
      <c r="O73" s="66"/>
      <c r="V73" s="66"/>
      <c r="W73" s="66"/>
      <c r="X73" s="66"/>
      <c r="AE73" s="66"/>
      <c r="AF73" s="66"/>
      <c r="AG73" s="66"/>
    </row>
    <row r="74" spans="1:33" ht="12.75">
      <c r="A74" s="71" t="s">
        <v>206</v>
      </c>
      <c r="B74" s="249">
        <v>5</v>
      </c>
      <c r="C74" s="67" t="s">
        <v>207</v>
      </c>
      <c r="D74" s="66"/>
      <c r="E74" s="66"/>
      <c r="F74" s="66"/>
      <c r="M74" s="66"/>
      <c r="N74" s="66"/>
      <c r="O74" s="66"/>
      <c r="V74" s="66"/>
      <c r="W74" s="66"/>
      <c r="X74" s="66"/>
      <c r="AE74" s="66"/>
      <c r="AF74" s="66"/>
      <c r="AG74" s="66"/>
    </row>
    <row r="75" spans="4:33" ht="12.75">
      <c r="D75" s="66"/>
      <c r="E75" s="66"/>
      <c r="F75" s="66"/>
      <c r="M75" s="66"/>
      <c r="N75" s="66"/>
      <c r="O75" s="66"/>
      <c r="V75" s="66"/>
      <c r="W75" s="66"/>
      <c r="X75" s="66"/>
      <c r="AE75" s="66"/>
      <c r="AF75" s="66"/>
      <c r="AG75" s="66"/>
    </row>
    <row r="76" spans="4:33" ht="12.75">
      <c r="D76" s="66"/>
      <c r="E76" s="66"/>
      <c r="F76" s="66"/>
      <c r="M76" s="66"/>
      <c r="N76" s="66"/>
      <c r="O76" s="66"/>
      <c r="V76" s="66"/>
      <c r="W76" s="66"/>
      <c r="X76" s="66"/>
      <c r="AE76" s="66"/>
      <c r="AF76" s="66"/>
      <c r="AG76" s="66"/>
    </row>
    <row r="77" spans="4:33" ht="12.75">
      <c r="D77" s="66"/>
      <c r="E77" s="66"/>
      <c r="F77" s="66"/>
      <c r="M77" s="66"/>
      <c r="N77" s="66"/>
      <c r="O77" s="66"/>
      <c r="V77" s="66"/>
      <c r="W77" s="66"/>
      <c r="X77" s="66"/>
      <c r="AE77" s="66"/>
      <c r="AF77" s="66"/>
      <c r="AG77" s="66"/>
    </row>
    <row r="78" spans="4:33" ht="12.75">
      <c r="D78" s="66"/>
      <c r="E78" s="66"/>
      <c r="F78" s="66"/>
      <c r="M78" s="66"/>
      <c r="N78" s="66"/>
      <c r="O78" s="66"/>
      <c r="V78" s="66"/>
      <c r="W78" s="66"/>
      <c r="X78" s="66"/>
      <c r="AE78" s="66"/>
      <c r="AF78" s="66"/>
      <c r="AG78" s="66"/>
    </row>
    <row r="79" spans="4:33" ht="12.75">
      <c r="D79" s="66"/>
      <c r="E79" s="66"/>
      <c r="F79" s="66"/>
      <c r="M79" s="66"/>
      <c r="N79" s="66"/>
      <c r="O79" s="66"/>
      <c r="V79" s="66"/>
      <c r="W79" s="66"/>
      <c r="X79" s="66"/>
      <c r="AE79" s="66"/>
      <c r="AF79" s="66"/>
      <c r="AG79" s="66"/>
    </row>
    <row r="80" spans="4:33" ht="12.75">
      <c r="D80" s="66"/>
      <c r="E80" s="66"/>
      <c r="F80" s="66"/>
      <c r="M80" s="66"/>
      <c r="N80" s="66"/>
      <c r="O80" s="66"/>
      <c r="V80" s="66"/>
      <c r="W80" s="66"/>
      <c r="X80" s="66"/>
      <c r="AE80" s="66"/>
      <c r="AF80" s="66"/>
      <c r="AG80" s="66"/>
    </row>
    <row r="81" spans="4:33" ht="12.75">
      <c r="D81" s="66"/>
      <c r="E81" s="66"/>
      <c r="F81" s="66"/>
      <c r="M81" s="66"/>
      <c r="N81" s="66"/>
      <c r="O81" s="66"/>
      <c r="V81" s="66"/>
      <c r="W81" s="66"/>
      <c r="X81" s="66"/>
      <c r="AE81" s="66"/>
      <c r="AF81" s="66"/>
      <c r="AG81" s="66"/>
    </row>
    <row r="82" spans="4:33" ht="12.75">
      <c r="D82" s="66"/>
      <c r="E82" s="66"/>
      <c r="F82" s="66"/>
      <c r="M82" s="66"/>
      <c r="N82" s="66"/>
      <c r="O82" s="66"/>
      <c r="V82" s="66"/>
      <c r="W82" s="66"/>
      <c r="X82" s="66"/>
      <c r="AE82" s="66"/>
      <c r="AF82" s="66"/>
      <c r="AG82" s="66"/>
    </row>
    <row r="83" spans="4:33" ht="12.75">
      <c r="D83" s="66"/>
      <c r="E83" s="66"/>
      <c r="F83" s="66"/>
      <c r="M83" s="66"/>
      <c r="N83" s="66"/>
      <c r="O83" s="66"/>
      <c r="V83" s="66"/>
      <c r="W83" s="66"/>
      <c r="X83" s="66"/>
      <c r="AE83" s="66"/>
      <c r="AF83" s="66"/>
      <c r="AG83" s="66"/>
    </row>
    <row r="84" spans="4:33" ht="12.75">
      <c r="D84" s="66"/>
      <c r="E84" s="66"/>
      <c r="F84" s="66"/>
      <c r="M84" s="66"/>
      <c r="N84" s="66"/>
      <c r="O84" s="66"/>
      <c r="V84" s="66"/>
      <c r="W84" s="66"/>
      <c r="X84" s="66"/>
      <c r="AE84" s="66"/>
      <c r="AF84" s="66"/>
      <c r="AG84" s="66"/>
    </row>
    <row r="85" spans="4:33" ht="12.75">
      <c r="D85" s="66"/>
      <c r="E85" s="66"/>
      <c r="F85" s="66"/>
      <c r="M85" s="66"/>
      <c r="N85" s="66"/>
      <c r="O85" s="66"/>
      <c r="V85" s="66"/>
      <c r="W85" s="66"/>
      <c r="X85" s="66"/>
      <c r="AE85" s="66"/>
      <c r="AF85" s="66"/>
      <c r="AG85" s="66"/>
    </row>
    <row r="86" spans="4:33" ht="12.75">
      <c r="D86" s="66"/>
      <c r="E86" s="66"/>
      <c r="F86" s="66"/>
      <c r="M86" s="66"/>
      <c r="N86" s="66"/>
      <c r="O86" s="66"/>
      <c r="V86" s="66"/>
      <c r="W86" s="66"/>
      <c r="X86" s="66"/>
      <c r="AE86" s="66"/>
      <c r="AF86" s="66"/>
      <c r="AG86" s="66"/>
    </row>
    <row r="87" spans="4:33" ht="12.75">
      <c r="D87" s="66"/>
      <c r="E87" s="66"/>
      <c r="F87" s="66"/>
      <c r="M87" s="66"/>
      <c r="N87" s="66"/>
      <c r="O87" s="66"/>
      <c r="V87" s="66"/>
      <c r="W87" s="66"/>
      <c r="X87" s="66"/>
      <c r="AE87" s="66"/>
      <c r="AF87" s="66"/>
      <c r="AG87" s="66"/>
    </row>
    <row r="88" spans="4:33" ht="12.75">
      <c r="D88" s="66"/>
      <c r="E88" s="66"/>
      <c r="F88" s="66"/>
      <c r="M88" s="66"/>
      <c r="N88" s="66"/>
      <c r="O88" s="66"/>
      <c r="V88" s="66"/>
      <c r="W88" s="66"/>
      <c r="X88" s="66"/>
      <c r="AE88" s="66"/>
      <c r="AF88" s="66"/>
      <c r="AG88" s="66"/>
    </row>
    <row r="89" spans="4:33" ht="12.75">
      <c r="D89" s="66"/>
      <c r="E89" s="66"/>
      <c r="F89" s="66"/>
      <c r="M89" s="66"/>
      <c r="N89" s="66"/>
      <c r="O89" s="66"/>
      <c r="V89" s="66"/>
      <c r="W89" s="66"/>
      <c r="X89" s="66"/>
      <c r="AE89" s="66"/>
      <c r="AF89" s="66"/>
      <c r="AG89" s="66"/>
    </row>
    <row r="90" spans="4:33" ht="12.75">
      <c r="D90" s="66"/>
      <c r="E90" s="66"/>
      <c r="F90" s="66"/>
      <c r="M90" s="66"/>
      <c r="N90" s="66"/>
      <c r="O90" s="66"/>
      <c r="V90" s="66"/>
      <c r="W90" s="66"/>
      <c r="X90" s="66"/>
      <c r="AE90" s="66"/>
      <c r="AF90" s="66"/>
      <c r="AG90" s="66"/>
    </row>
    <row r="91" spans="4:33" ht="12.75">
      <c r="D91" s="66"/>
      <c r="E91" s="66"/>
      <c r="F91" s="66"/>
      <c r="M91" s="66"/>
      <c r="N91" s="66"/>
      <c r="O91" s="66"/>
      <c r="V91" s="66"/>
      <c r="W91" s="66"/>
      <c r="X91" s="66"/>
      <c r="AE91" s="66"/>
      <c r="AF91" s="66"/>
      <c r="AG91" s="66"/>
    </row>
    <row r="92" spans="4:33" ht="12.75">
      <c r="D92" s="66"/>
      <c r="E92" s="66"/>
      <c r="F92" s="66"/>
      <c r="M92" s="66"/>
      <c r="N92" s="66"/>
      <c r="O92" s="66"/>
      <c r="V92" s="66"/>
      <c r="W92" s="66"/>
      <c r="X92" s="66"/>
      <c r="AE92" s="66"/>
      <c r="AF92" s="66"/>
      <c r="AG92" s="66"/>
    </row>
    <row r="93" spans="4:33" ht="12.75">
      <c r="D93" s="66"/>
      <c r="E93" s="66"/>
      <c r="F93" s="66"/>
      <c r="M93" s="66"/>
      <c r="N93" s="66"/>
      <c r="O93" s="66"/>
      <c r="V93" s="66"/>
      <c r="W93" s="66"/>
      <c r="X93" s="66"/>
      <c r="AE93" s="66"/>
      <c r="AF93" s="66"/>
      <c r="AG93" s="66"/>
    </row>
    <row r="94" spans="4:33" ht="12.75">
      <c r="D94" s="66"/>
      <c r="E94" s="66"/>
      <c r="F94" s="66"/>
      <c r="M94" s="66"/>
      <c r="N94" s="66"/>
      <c r="O94" s="66"/>
      <c r="V94" s="66"/>
      <c r="W94" s="66"/>
      <c r="X94" s="66"/>
      <c r="AE94" s="66"/>
      <c r="AF94" s="66"/>
      <c r="AG94" s="66"/>
    </row>
    <row r="95" spans="4:33" ht="12.75">
      <c r="D95" s="66"/>
      <c r="E95" s="66"/>
      <c r="F95" s="66"/>
      <c r="M95" s="66"/>
      <c r="N95" s="66"/>
      <c r="O95" s="66"/>
      <c r="V95" s="66"/>
      <c r="W95" s="66"/>
      <c r="X95" s="66"/>
      <c r="AE95" s="66"/>
      <c r="AF95" s="66"/>
      <c r="AG95" s="66"/>
    </row>
    <row r="96" spans="4:33" ht="12.75">
      <c r="D96" s="66"/>
      <c r="E96" s="66"/>
      <c r="F96" s="66"/>
      <c r="M96" s="66"/>
      <c r="N96" s="66"/>
      <c r="O96" s="66"/>
      <c r="V96" s="66"/>
      <c r="W96" s="66"/>
      <c r="X96" s="66"/>
      <c r="AE96" s="66"/>
      <c r="AF96" s="66"/>
      <c r="AG96" s="66"/>
    </row>
    <row r="97" spans="4:33" ht="12.75">
      <c r="D97" s="66"/>
      <c r="E97" s="66"/>
      <c r="F97" s="66"/>
      <c r="M97" s="66"/>
      <c r="N97" s="66"/>
      <c r="O97" s="66"/>
      <c r="V97" s="66"/>
      <c r="W97" s="66"/>
      <c r="X97" s="66"/>
      <c r="AE97" s="66"/>
      <c r="AF97" s="66"/>
      <c r="AG97" s="66"/>
    </row>
    <row r="98" spans="4:33" ht="12.75">
      <c r="D98" s="66"/>
      <c r="E98" s="66"/>
      <c r="F98" s="66"/>
      <c r="M98" s="66"/>
      <c r="N98" s="66"/>
      <c r="O98" s="66"/>
      <c r="V98" s="66"/>
      <c r="W98" s="66"/>
      <c r="X98" s="66"/>
      <c r="AE98" s="66"/>
      <c r="AF98" s="66"/>
      <c r="AG98" s="66"/>
    </row>
    <row r="99" spans="4:33" ht="12.75">
      <c r="D99" s="66"/>
      <c r="E99" s="66"/>
      <c r="F99" s="66"/>
      <c r="M99" s="66"/>
      <c r="N99" s="66"/>
      <c r="O99" s="66"/>
      <c r="V99" s="66"/>
      <c r="W99" s="66"/>
      <c r="X99" s="66"/>
      <c r="AE99" s="66"/>
      <c r="AF99" s="66"/>
      <c r="AG99" s="66"/>
    </row>
    <row r="100" spans="4:33" ht="12.75">
      <c r="D100" s="66"/>
      <c r="E100" s="66"/>
      <c r="F100" s="66"/>
      <c r="M100" s="66"/>
      <c r="N100" s="66"/>
      <c r="O100" s="66"/>
      <c r="V100" s="66"/>
      <c r="W100" s="66"/>
      <c r="X100" s="66"/>
      <c r="AE100" s="66"/>
      <c r="AF100" s="66"/>
      <c r="AG100" s="66"/>
    </row>
    <row r="101" spans="4:33" ht="12.75">
      <c r="D101" s="66"/>
      <c r="E101" s="66"/>
      <c r="F101" s="66"/>
      <c r="M101" s="66"/>
      <c r="N101" s="66"/>
      <c r="O101" s="66"/>
      <c r="V101" s="66"/>
      <c r="W101" s="66"/>
      <c r="X101" s="66"/>
      <c r="AE101" s="66"/>
      <c r="AF101" s="66"/>
      <c r="AG101" s="66"/>
    </row>
    <row r="102" spans="4:33" ht="12.75">
      <c r="D102" s="66"/>
      <c r="E102" s="66"/>
      <c r="F102" s="66"/>
      <c r="M102" s="66"/>
      <c r="N102" s="66"/>
      <c r="O102" s="66"/>
      <c r="V102" s="66"/>
      <c r="W102" s="66"/>
      <c r="X102" s="66"/>
      <c r="AE102" s="66"/>
      <c r="AF102" s="66"/>
      <c r="AG102" s="66"/>
    </row>
    <row r="103" spans="4:33" ht="12.75">
      <c r="D103" s="66"/>
      <c r="E103" s="66"/>
      <c r="F103" s="66"/>
      <c r="M103" s="66"/>
      <c r="N103" s="66"/>
      <c r="O103" s="66"/>
      <c r="V103" s="66"/>
      <c r="W103" s="66"/>
      <c r="X103" s="66"/>
      <c r="AE103" s="66"/>
      <c r="AF103" s="66"/>
      <c r="AG103" s="66"/>
    </row>
    <row r="104" spans="4:33" ht="12.75">
      <c r="D104" s="66"/>
      <c r="E104" s="66"/>
      <c r="F104" s="66"/>
      <c r="M104" s="66"/>
      <c r="N104" s="66"/>
      <c r="O104" s="66"/>
      <c r="V104" s="66"/>
      <c r="W104" s="66"/>
      <c r="X104" s="66"/>
      <c r="AE104" s="66"/>
      <c r="AF104" s="66"/>
      <c r="AG104" s="66"/>
    </row>
    <row r="105" spans="4:33" ht="12.75">
      <c r="D105" s="66"/>
      <c r="E105" s="66"/>
      <c r="F105" s="66"/>
      <c r="M105" s="66"/>
      <c r="N105" s="66"/>
      <c r="O105" s="66"/>
      <c r="V105" s="66"/>
      <c r="W105" s="66"/>
      <c r="X105" s="66"/>
      <c r="AE105" s="66"/>
      <c r="AF105" s="66"/>
      <c r="AG105" s="66"/>
    </row>
    <row r="106" spans="4:33" ht="12.75">
      <c r="D106" s="66"/>
      <c r="E106" s="66"/>
      <c r="F106" s="66"/>
      <c r="M106" s="66"/>
      <c r="N106" s="66"/>
      <c r="O106" s="66"/>
      <c r="V106" s="66"/>
      <c r="W106" s="66"/>
      <c r="X106" s="66"/>
      <c r="AE106" s="66"/>
      <c r="AF106" s="66"/>
      <c r="AG106" s="66"/>
    </row>
    <row r="107" spans="4:33" ht="12.75">
      <c r="D107" s="66"/>
      <c r="E107" s="66"/>
      <c r="F107" s="66"/>
      <c r="M107" s="66"/>
      <c r="N107" s="66"/>
      <c r="O107" s="66"/>
      <c r="V107" s="66"/>
      <c r="W107" s="66"/>
      <c r="X107" s="66"/>
      <c r="AE107" s="66"/>
      <c r="AF107" s="66"/>
      <c r="AG107" s="66"/>
    </row>
    <row r="108" spans="4:33" ht="12.75">
      <c r="D108" s="66"/>
      <c r="E108" s="66"/>
      <c r="F108" s="66"/>
      <c r="M108" s="66"/>
      <c r="N108" s="66"/>
      <c r="O108" s="66"/>
      <c r="V108" s="66"/>
      <c r="W108" s="66"/>
      <c r="X108" s="66"/>
      <c r="AE108" s="66"/>
      <c r="AF108" s="66"/>
      <c r="AG108" s="66"/>
    </row>
    <row r="109" spans="4:33" ht="12.75">
      <c r="D109" s="66"/>
      <c r="E109" s="66"/>
      <c r="F109" s="66"/>
      <c r="M109" s="66"/>
      <c r="N109" s="66"/>
      <c r="O109" s="66"/>
      <c r="V109" s="66"/>
      <c r="W109" s="66"/>
      <c r="X109" s="66"/>
      <c r="AE109" s="66"/>
      <c r="AF109" s="66"/>
      <c r="AG109" s="66"/>
    </row>
    <row r="110" spans="4:33" ht="12.75">
      <c r="D110" s="66"/>
      <c r="E110" s="66"/>
      <c r="F110" s="66"/>
      <c r="M110" s="66"/>
      <c r="N110" s="66"/>
      <c r="O110" s="66"/>
      <c r="V110" s="66"/>
      <c r="W110" s="66"/>
      <c r="X110" s="66"/>
      <c r="AE110" s="66"/>
      <c r="AF110" s="66"/>
      <c r="AG110" s="66"/>
    </row>
    <row r="111" spans="4:33" ht="12.75">
      <c r="D111" s="66"/>
      <c r="E111" s="66"/>
      <c r="F111" s="66"/>
      <c r="M111" s="66"/>
      <c r="N111" s="66"/>
      <c r="O111" s="66"/>
      <c r="V111" s="66"/>
      <c r="W111" s="66"/>
      <c r="X111" s="66"/>
      <c r="AE111" s="66"/>
      <c r="AF111" s="66"/>
      <c r="AG111" s="66"/>
    </row>
    <row r="112" spans="4:33" ht="12.75">
      <c r="D112" s="66"/>
      <c r="E112" s="66"/>
      <c r="F112" s="66"/>
      <c r="M112" s="66"/>
      <c r="N112" s="66"/>
      <c r="O112" s="66"/>
      <c r="V112" s="66"/>
      <c r="W112" s="66"/>
      <c r="X112" s="66"/>
      <c r="AE112" s="66"/>
      <c r="AF112" s="66"/>
      <c r="AG112" s="66"/>
    </row>
    <row r="113" spans="4:33" ht="12.75">
      <c r="D113" s="66"/>
      <c r="E113" s="66"/>
      <c r="F113" s="66"/>
      <c r="M113" s="66"/>
      <c r="N113" s="66"/>
      <c r="O113" s="66"/>
      <c r="V113" s="66"/>
      <c r="W113" s="66"/>
      <c r="X113" s="66"/>
      <c r="AE113" s="66"/>
      <c r="AF113" s="66"/>
      <c r="AG113" s="66"/>
    </row>
    <row r="114" spans="4:33" ht="12.75">
      <c r="D114" s="66"/>
      <c r="E114" s="66"/>
      <c r="F114" s="66"/>
      <c r="M114" s="66"/>
      <c r="N114" s="66"/>
      <c r="O114" s="66"/>
      <c r="V114" s="66"/>
      <c r="W114" s="66"/>
      <c r="X114" s="66"/>
      <c r="AE114" s="66"/>
      <c r="AF114" s="66"/>
      <c r="AG114" s="66"/>
    </row>
    <row r="115" spans="4:33" ht="12.75">
      <c r="D115" s="66"/>
      <c r="E115" s="66"/>
      <c r="F115" s="66"/>
      <c r="M115" s="66"/>
      <c r="N115" s="66"/>
      <c r="O115" s="66"/>
      <c r="V115" s="66"/>
      <c r="W115" s="66"/>
      <c r="X115" s="66"/>
      <c r="AE115" s="66"/>
      <c r="AF115" s="66"/>
      <c r="AG115" s="66"/>
    </row>
    <row r="116" spans="4:33" ht="12.75">
      <c r="D116" s="66"/>
      <c r="E116" s="66"/>
      <c r="F116" s="66"/>
      <c r="M116" s="66"/>
      <c r="N116" s="66"/>
      <c r="O116" s="66"/>
      <c r="V116" s="66"/>
      <c r="W116" s="66"/>
      <c r="X116" s="66"/>
      <c r="AE116" s="66"/>
      <c r="AF116" s="66"/>
      <c r="AG116" s="66"/>
    </row>
    <row r="117" spans="4:33" ht="12.75">
      <c r="D117" s="66"/>
      <c r="E117" s="66"/>
      <c r="F117" s="66"/>
      <c r="M117" s="66"/>
      <c r="N117" s="66"/>
      <c r="O117" s="66"/>
      <c r="V117" s="66"/>
      <c r="W117" s="66"/>
      <c r="X117" s="66"/>
      <c r="AE117" s="66"/>
      <c r="AF117" s="66"/>
      <c r="AG117" s="66"/>
    </row>
    <row r="118" spans="4:33" ht="12.75">
      <c r="D118" s="66"/>
      <c r="E118" s="66"/>
      <c r="F118" s="66"/>
      <c r="M118" s="66"/>
      <c r="N118" s="66"/>
      <c r="O118" s="66"/>
      <c r="V118" s="66"/>
      <c r="W118" s="66"/>
      <c r="X118" s="66"/>
      <c r="AE118" s="66"/>
      <c r="AF118" s="66"/>
      <c r="AG118" s="66"/>
    </row>
    <row r="119" spans="4:33" ht="12.75">
      <c r="D119" s="66"/>
      <c r="E119" s="66"/>
      <c r="F119" s="66"/>
      <c r="M119" s="66"/>
      <c r="N119" s="66"/>
      <c r="O119" s="66"/>
      <c r="V119" s="66"/>
      <c r="W119" s="66"/>
      <c r="X119" s="66"/>
      <c r="AE119" s="66"/>
      <c r="AF119" s="66"/>
      <c r="AG119" s="66"/>
    </row>
    <row r="120" spans="4:33" ht="12.75">
      <c r="D120" s="66"/>
      <c r="E120" s="66"/>
      <c r="F120" s="66"/>
      <c r="M120" s="66"/>
      <c r="N120" s="66"/>
      <c r="O120" s="66"/>
      <c r="V120" s="66"/>
      <c r="W120" s="66"/>
      <c r="X120" s="66"/>
      <c r="AE120" s="66"/>
      <c r="AF120" s="66"/>
      <c r="AG120" s="66"/>
    </row>
    <row r="121" spans="4:33" ht="12.75">
      <c r="D121" s="66"/>
      <c r="E121" s="66"/>
      <c r="F121" s="66"/>
      <c r="M121" s="66"/>
      <c r="N121" s="66"/>
      <c r="O121" s="66"/>
      <c r="V121" s="66"/>
      <c r="W121" s="66"/>
      <c r="X121" s="66"/>
      <c r="AE121" s="66"/>
      <c r="AF121" s="66"/>
      <c r="AG121" s="66"/>
    </row>
    <row r="122" spans="4:33" ht="12.75">
      <c r="D122" s="66"/>
      <c r="E122" s="66"/>
      <c r="F122" s="66"/>
      <c r="M122" s="66"/>
      <c r="N122" s="66"/>
      <c r="O122" s="66"/>
      <c r="V122" s="66"/>
      <c r="W122" s="66"/>
      <c r="X122" s="66"/>
      <c r="AE122" s="66"/>
      <c r="AF122" s="66"/>
      <c r="AG122" s="66"/>
    </row>
    <row r="123" spans="4:33" ht="12.75">
      <c r="D123" s="66"/>
      <c r="E123" s="66"/>
      <c r="F123" s="66"/>
      <c r="M123" s="66"/>
      <c r="N123" s="66"/>
      <c r="O123" s="66"/>
      <c r="V123" s="66"/>
      <c r="W123" s="66"/>
      <c r="X123" s="66"/>
      <c r="AE123" s="66"/>
      <c r="AF123" s="66"/>
      <c r="AG123" s="66"/>
    </row>
    <row r="124" spans="4:33" ht="12.75">
      <c r="D124" s="66"/>
      <c r="E124" s="66"/>
      <c r="F124" s="66"/>
      <c r="M124" s="66"/>
      <c r="N124" s="66"/>
      <c r="O124" s="66"/>
      <c r="V124" s="66"/>
      <c r="W124" s="66"/>
      <c r="X124" s="66"/>
      <c r="AE124" s="66"/>
      <c r="AF124" s="66"/>
      <c r="AG124" s="66"/>
    </row>
    <row r="125" spans="4:33" ht="12.75">
      <c r="D125" s="66"/>
      <c r="E125" s="66"/>
      <c r="F125" s="66"/>
      <c r="M125" s="66"/>
      <c r="N125" s="66"/>
      <c r="O125" s="66"/>
      <c r="V125" s="66"/>
      <c r="W125" s="66"/>
      <c r="X125" s="66"/>
      <c r="AE125" s="66"/>
      <c r="AF125" s="66"/>
      <c r="AG125" s="66"/>
    </row>
    <row r="126" spans="4:33" ht="12.75">
      <c r="D126" s="66"/>
      <c r="E126" s="66"/>
      <c r="F126" s="66"/>
      <c r="M126" s="66"/>
      <c r="N126" s="66"/>
      <c r="O126" s="66"/>
      <c r="V126" s="66"/>
      <c r="W126" s="66"/>
      <c r="X126" s="66"/>
      <c r="AE126" s="66"/>
      <c r="AF126" s="66"/>
      <c r="AG126" s="66"/>
    </row>
    <row r="127" spans="1:33" ht="12.75">
      <c r="A127" s="81"/>
      <c r="B127" s="79"/>
      <c r="C127" s="81"/>
      <c r="D127" s="66"/>
      <c r="E127" s="66"/>
      <c r="F127" s="66"/>
      <c r="M127" s="66"/>
      <c r="N127" s="66"/>
      <c r="O127" s="66"/>
      <c r="V127" s="66"/>
      <c r="W127" s="66"/>
      <c r="X127" s="66"/>
      <c r="AE127" s="66"/>
      <c r="AF127" s="66"/>
      <c r="AG127" s="66"/>
    </row>
    <row r="128" spans="1:33" ht="12.75">
      <c r="A128" s="81"/>
      <c r="B128" s="80"/>
      <c r="C128" s="81"/>
      <c r="D128" s="66"/>
      <c r="E128" s="66"/>
      <c r="F128" s="66"/>
      <c r="M128" s="66"/>
      <c r="N128" s="66"/>
      <c r="O128" s="66"/>
      <c r="V128" s="66"/>
      <c r="W128" s="66"/>
      <c r="X128" s="66"/>
      <c r="AE128" s="66"/>
      <c r="AF128" s="66"/>
      <c r="AG128" s="66"/>
    </row>
    <row r="129" spans="1:33" ht="12.75">
      <c r="A129" s="81"/>
      <c r="B129" s="80"/>
      <c r="C129" s="81"/>
      <c r="D129" s="66"/>
      <c r="E129" s="66"/>
      <c r="F129" s="66"/>
      <c r="M129" s="66"/>
      <c r="N129" s="66"/>
      <c r="O129" s="66"/>
      <c r="V129" s="66"/>
      <c r="W129" s="66"/>
      <c r="X129" s="66"/>
      <c r="AE129" s="66"/>
      <c r="AF129" s="66"/>
      <c r="AG129" s="66"/>
    </row>
    <row r="130" spans="1:33" ht="12.75">
      <c r="A130" s="72"/>
      <c r="B130" s="72"/>
      <c r="C130" s="72"/>
      <c r="D130" s="66"/>
      <c r="E130" s="66"/>
      <c r="F130" s="66"/>
      <c r="M130" s="66"/>
      <c r="N130" s="66"/>
      <c r="O130" s="66"/>
      <c r="V130" s="66"/>
      <c r="W130" s="66"/>
      <c r="X130" s="66"/>
      <c r="AE130" s="66"/>
      <c r="AF130" s="66"/>
      <c r="AG130" s="66"/>
    </row>
    <row r="131" spans="4:33" ht="12.75">
      <c r="D131" s="66"/>
      <c r="E131" s="66"/>
      <c r="F131" s="66"/>
      <c r="M131" s="66"/>
      <c r="N131" s="66"/>
      <c r="O131" s="66"/>
      <c r="V131" s="66"/>
      <c r="W131" s="66"/>
      <c r="X131" s="66"/>
      <c r="AE131" s="66"/>
      <c r="AF131" s="66"/>
      <c r="AG131" s="66"/>
    </row>
    <row r="132" spans="4:33" ht="12.75">
      <c r="D132" s="66"/>
      <c r="E132" s="66"/>
      <c r="F132" s="66"/>
      <c r="M132" s="66"/>
      <c r="N132" s="66"/>
      <c r="O132" s="66"/>
      <c r="V132" s="66"/>
      <c r="W132" s="66"/>
      <c r="X132" s="66"/>
      <c r="AE132" s="66"/>
      <c r="AF132" s="66"/>
      <c r="AG132" s="66"/>
    </row>
    <row r="133" spans="4:33" ht="12.75">
      <c r="D133" s="66"/>
      <c r="E133" s="66"/>
      <c r="F133" s="66"/>
      <c r="M133" s="66"/>
      <c r="N133" s="66"/>
      <c r="O133" s="66"/>
      <c r="V133" s="66"/>
      <c r="W133" s="66"/>
      <c r="X133" s="66"/>
      <c r="AE133" s="66"/>
      <c r="AF133" s="66"/>
      <c r="AG133" s="66"/>
    </row>
    <row r="134" spans="4:33" ht="12.75">
      <c r="D134" s="66"/>
      <c r="E134" s="66"/>
      <c r="F134" s="66"/>
      <c r="M134" s="66"/>
      <c r="N134" s="66"/>
      <c r="O134" s="66"/>
      <c r="V134" s="66"/>
      <c r="W134" s="66"/>
      <c r="X134" s="66"/>
      <c r="AE134" s="66"/>
      <c r="AF134" s="66"/>
      <c r="AG134" s="66"/>
    </row>
    <row r="135" spans="4:33" ht="12.75">
      <c r="D135" s="66"/>
      <c r="E135" s="66"/>
      <c r="F135" s="66"/>
      <c r="M135" s="66"/>
      <c r="N135" s="66"/>
      <c r="O135" s="66"/>
      <c r="V135" s="66"/>
      <c r="W135" s="66"/>
      <c r="X135" s="66"/>
      <c r="AE135" s="66"/>
      <c r="AF135" s="66"/>
      <c r="AG135" s="66"/>
    </row>
    <row r="136" spans="4:33" ht="12.75">
      <c r="D136" s="66"/>
      <c r="E136" s="66"/>
      <c r="F136" s="66"/>
      <c r="M136" s="66"/>
      <c r="N136" s="66"/>
      <c r="O136" s="66"/>
      <c r="V136" s="66"/>
      <c r="W136" s="66"/>
      <c r="X136" s="66"/>
      <c r="AE136" s="66"/>
      <c r="AF136" s="66"/>
      <c r="AG136" s="66"/>
    </row>
    <row r="137" spans="4:33" ht="12.75">
      <c r="D137" s="66"/>
      <c r="E137" s="66"/>
      <c r="F137" s="66"/>
      <c r="M137" s="66"/>
      <c r="N137" s="66"/>
      <c r="O137" s="66"/>
      <c r="V137" s="66"/>
      <c r="W137" s="66"/>
      <c r="X137" s="66"/>
      <c r="AE137" s="66"/>
      <c r="AF137" s="66"/>
      <c r="AG137" s="66"/>
    </row>
    <row r="138" spans="4:33" ht="12.75">
      <c r="D138" s="66"/>
      <c r="E138" s="66"/>
      <c r="F138" s="66"/>
      <c r="M138" s="66"/>
      <c r="N138" s="66"/>
      <c r="O138" s="66"/>
      <c r="V138" s="66"/>
      <c r="W138" s="66"/>
      <c r="X138" s="66"/>
      <c r="AE138" s="66"/>
      <c r="AF138" s="66"/>
      <c r="AG138" s="66"/>
    </row>
    <row r="139" spans="4:33" ht="12.75">
      <c r="D139" s="66"/>
      <c r="E139" s="66"/>
      <c r="F139" s="66"/>
      <c r="M139" s="66"/>
      <c r="N139" s="66"/>
      <c r="O139" s="66"/>
      <c r="V139" s="66"/>
      <c r="W139" s="66"/>
      <c r="X139" s="66"/>
      <c r="AE139" s="66"/>
      <c r="AF139" s="66"/>
      <c r="AG139" s="66"/>
    </row>
    <row r="140" spans="4:33" ht="12.75">
      <c r="D140" s="66"/>
      <c r="E140" s="66"/>
      <c r="F140" s="66"/>
      <c r="M140" s="66"/>
      <c r="N140" s="66"/>
      <c r="O140" s="66"/>
      <c r="V140" s="66"/>
      <c r="W140" s="66"/>
      <c r="X140" s="66"/>
      <c r="AE140" s="66"/>
      <c r="AF140" s="66"/>
      <c r="AG140" s="66"/>
    </row>
    <row r="141" spans="4:33" ht="12.75">
      <c r="D141" s="66"/>
      <c r="E141" s="66"/>
      <c r="F141" s="66"/>
      <c r="M141" s="66"/>
      <c r="N141" s="66"/>
      <c r="O141" s="66"/>
      <c r="V141" s="66"/>
      <c r="W141" s="66"/>
      <c r="X141" s="66"/>
      <c r="AE141" s="66"/>
      <c r="AF141" s="66"/>
      <c r="AG141" s="66"/>
    </row>
    <row r="142" spans="4:33" ht="12.75">
      <c r="D142" s="66"/>
      <c r="E142" s="66"/>
      <c r="F142" s="66"/>
      <c r="M142" s="66"/>
      <c r="N142" s="66"/>
      <c r="O142" s="66"/>
      <c r="V142" s="66"/>
      <c r="W142" s="66"/>
      <c r="X142" s="66"/>
      <c r="AE142" s="66"/>
      <c r="AF142" s="66"/>
      <c r="AG142" s="66"/>
    </row>
    <row r="143" spans="4:33" ht="12.75">
      <c r="D143" s="66"/>
      <c r="E143" s="66"/>
      <c r="F143" s="66"/>
      <c r="M143" s="66"/>
      <c r="N143" s="66"/>
      <c r="O143" s="66"/>
      <c r="V143" s="66"/>
      <c r="W143" s="66"/>
      <c r="X143" s="66"/>
      <c r="AE143" s="66"/>
      <c r="AF143" s="66"/>
      <c r="AG143" s="66"/>
    </row>
    <row r="144" spans="4:33" ht="12.75">
      <c r="D144" s="66"/>
      <c r="E144" s="66"/>
      <c r="F144" s="66"/>
      <c r="M144" s="66"/>
      <c r="N144" s="66"/>
      <c r="O144" s="66"/>
      <c r="V144" s="66"/>
      <c r="W144" s="66"/>
      <c r="X144" s="66"/>
      <c r="AE144" s="66"/>
      <c r="AF144" s="66"/>
      <c r="AG144" s="66"/>
    </row>
    <row r="145" spans="4:33" ht="12.75">
      <c r="D145" s="66"/>
      <c r="E145" s="66"/>
      <c r="F145" s="66"/>
      <c r="M145" s="66"/>
      <c r="N145" s="66"/>
      <c r="O145" s="66"/>
      <c r="V145" s="66"/>
      <c r="W145" s="66"/>
      <c r="X145" s="66"/>
      <c r="AE145" s="66"/>
      <c r="AF145" s="66"/>
      <c r="AG145" s="66"/>
    </row>
    <row r="146" spans="4:33" ht="12.75">
      <c r="D146" s="66"/>
      <c r="E146" s="66"/>
      <c r="F146" s="66"/>
      <c r="M146" s="66"/>
      <c r="N146" s="66"/>
      <c r="O146" s="66"/>
      <c r="V146" s="66"/>
      <c r="W146" s="66"/>
      <c r="X146" s="66"/>
      <c r="AE146" s="66"/>
      <c r="AF146" s="66"/>
      <c r="AG146" s="66"/>
    </row>
    <row r="147" spans="4:33" ht="12.75">
      <c r="D147" s="66"/>
      <c r="E147" s="66"/>
      <c r="F147" s="66"/>
      <c r="M147" s="66"/>
      <c r="N147" s="66"/>
      <c r="O147" s="66"/>
      <c r="V147" s="66"/>
      <c r="W147" s="66"/>
      <c r="X147" s="66"/>
      <c r="AE147" s="66"/>
      <c r="AF147" s="66"/>
      <c r="AG147" s="66"/>
    </row>
    <row r="148" spans="4:33" ht="12.75">
      <c r="D148" s="66"/>
      <c r="E148" s="66"/>
      <c r="F148" s="66"/>
      <c r="M148" s="66"/>
      <c r="N148" s="66"/>
      <c r="O148" s="66"/>
      <c r="V148" s="66"/>
      <c r="W148" s="66"/>
      <c r="X148" s="66"/>
      <c r="AE148" s="66"/>
      <c r="AF148" s="66"/>
      <c r="AG148" s="66"/>
    </row>
    <row r="149" spans="4:33" ht="12.75">
      <c r="D149" s="66"/>
      <c r="E149" s="66"/>
      <c r="F149" s="66"/>
      <c r="M149" s="66"/>
      <c r="N149" s="66"/>
      <c r="O149" s="66"/>
      <c r="V149" s="66"/>
      <c r="W149" s="66"/>
      <c r="X149" s="66"/>
      <c r="AE149" s="66"/>
      <c r="AF149" s="66"/>
      <c r="AG149" s="66"/>
    </row>
    <row r="150" spans="4:33" ht="12.75">
      <c r="D150" s="66"/>
      <c r="E150" s="66"/>
      <c r="F150" s="66"/>
      <c r="M150" s="66"/>
      <c r="N150" s="66"/>
      <c r="O150" s="66"/>
      <c r="V150" s="66"/>
      <c r="W150" s="66"/>
      <c r="X150" s="66"/>
      <c r="AE150" s="66"/>
      <c r="AF150" s="66"/>
      <c r="AG150" s="66"/>
    </row>
    <row r="151" spans="4:33" ht="12.75">
      <c r="D151" s="66"/>
      <c r="E151" s="66"/>
      <c r="F151" s="66"/>
      <c r="M151" s="66"/>
      <c r="N151" s="66"/>
      <c r="O151" s="66"/>
      <c r="V151" s="66"/>
      <c r="W151" s="66"/>
      <c r="X151" s="66"/>
      <c r="AE151" s="66"/>
      <c r="AF151" s="66"/>
      <c r="AG151" s="66"/>
    </row>
    <row r="152" spans="4:33" ht="12.75">
      <c r="D152" s="66"/>
      <c r="E152" s="66"/>
      <c r="F152" s="66"/>
      <c r="M152" s="66"/>
      <c r="N152" s="66"/>
      <c r="O152" s="66"/>
      <c r="V152" s="66"/>
      <c r="W152" s="66"/>
      <c r="X152" s="66"/>
      <c r="AE152" s="66"/>
      <c r="AF152" s="66"/>
      <c r="AG152" s="66"/>
    </row>
    <row r="153" spans="4:33" ht="12.75">
      <c r="D153" s="66"/>
      <c r="E153" s="66"/>
      <c r="F153" s="66"/>
      <c r="M153" s="66"/>
      <c r="N153" s="66"/>
      <c r="O153" s="66"/>
      <c r="V153" s="66"/>
      <c r="W153" s="66"/>
      <c r="X153" s="66"/>
      <c r="AE153" s="66"/>
      <c r="AF153" s="66"/>
      <c r="AG153" s="66"/>
    </row>
    <row r="154" spans="4:33" ht="12.75">
      <c r="D154" s="66"/>
      <c r="E154" s="66"/>
      <c r="F154" s="66"/>
      <c r="M154" s="66"/>
      <c r="N154" s="66"/>
      <c r="O154" s="66"/>
      <c r="V154" s="66"/>
      <c r="W154" s="66"/>
      <c r="X154" s="66"/>
      <c r="AE154" s="66"/>
      <c r="AF154" s="66"/>
      <c r="AG154" s="66"/>
    </row>
    <row r="155" spans="4:33" ht="12.75">
      <c r="D155" s="66"/>
      <c r="E155" s="66"/>
      <c r="F155" s="66"/>
      <c r="M155" s="66"/>
      <c r="N155" s="66"/>
      <c r="O155" s="66"/>
      <c r="V155" s="66"/>
      <c r="W155" s="66"/>
      <c r="X155" s="66"/>
      <c r="AE155" s="66"/>
      <c r="AF155" s="66"/>
      <c r="AG155" s="66"/>
    </row>
    <row r="156" spans="4:33" ht="12.75">
      <c r="D156" s="66"/>
      <c r="E156" s="66"/>
      <c r="F156" s="66"/>
      <c r="M156" s="66"/>
      <c r="N156" s="66"/>
      <c r="O156" s="66"/>
      <c r="V156" s="66"/>
      <c r="W156" s="66"/>
      <c r="X156" s="66"/>
      <c r="AE156" s="66"/>
      <c r="AF156" s="66"/>
      <c r="AG156" s="66"/>
    </row>
    <row r="157" spans="4:33" ht="12.75">
      <c r="D157" s="66"/>
      <c r="E157" s="66"/>
      <c r="F157" s="66"/>
      <c r="M157" s="66"/>
      <c r="N157" s="66"/>
      <c r="O157" s="66"/>
      <c r="V157" s="66"/>
      <c r="W157" s="66"/>
      <c r="X157" s="66"/>
      <c r="AE157" s="66"/>
      <c r="AF157" s="66"/>
      <c r="AG157" s="66"/>
    </row>
    <row r="158" spans="4:33" ht="12.75">
      <c r="D158" s="66"/>
      <c r="E158" s="66"/>
      <c r="F158" s="66"/>
      <c r="M158" s="66"/>
      <c r="N158" s="66"/>
      <c r="O158" s="66"/>
      <c r="V158" s="66"/>
      <c r="W158" s="66"/>
      <c r="X158" s="66"/>
      <c r="AE158" s="66"/>
      <c r="AF158" s="66"/>
      <c r="AG158" s="66"/>
    </row>
    <row r="159" spans="4:33" ht="12.75">
      <c r="D159" s="66"/>
      <c r="E159" s="66"/>
      <c r="F159" s="66"/>
      <c r="M159" s="66"/>
      <c r="N159" s="66"/>
      <c r="O159" s="66"/>
      <c r="V159" s="66"/>
      <c r="W159" s="66"/>
      <c r="X159" s="66"/>
      <c r="AE159" s="66"/>
      <c r="AF159" s="66"/>
      <c r="AG159" s="66"/>
    </row>
    <row r="160" spans="4:33" ht="12.75">
      <c r="D160" s="66"/>
      <c r="E160" s="66"/>
      <c r="F160" s="66"/>
      <c r="M160" s="66"/>
      <c r="N160" s="66"/>
      <c r="O160" s="66"/>
      <c r="V160" s="66"/>
      <c r="W160" s="66"/>
      <c r="X160" s="66"/>
      <c r="AE160" s="66"/>
      <c r="AF160" s="66"/>
      <c r="AG160" s="66"/>
    </row>
    <row r="161" spans="4:33" ht="12.75">
      <c r="D161" s="66"/>
      <c r="E161" s="66"/>
      <c r="F161" s="66"/>
      <c r="M161" s="66"/>
      <c r="N161" s="66"/>
      <c r="O161" s="66"/>
      <c r="V161" s="66"/>
      <c r="W161" s="66"/>
      <c r="X161" s="66"/>
      <c r="AE161" s="66"/>
      <c r="AF161" s="66"/>
      <c r="AG161" s="66"/>
    </row>
    <row r="162" spans="4:33" ht="12.75">
      <c r="D162" s="66"/>
      <c r="E162" s="66"/>
      <c r="F162" s="66"/>
      <c r="M162" s="66"/>
      <c r="N162" s="66"/>
      <c r="O162" s="66"/>
      <c r="V162" s="66"/>
      <c r="W162" s="66"/>
      <c r="X162" s="66"/>
      <c r="AE162" s="66"/>
      <c r="AF162" s="66"/>
      <c r="AG162" s="66"/>
    </row>
    <row r="163" spans="4:33" ht="12.75">
      <c r="D163" s="66"/>
      <c r="E163" s="66"/>
      <c r="F163" s="66"/>
      <c r="M163" s="66"/>
      <c r="N163" s="66"/>
      <c r="O163" s="66"/>
      <c r="V163" s="66"/>
      <c r="W163" s="66"/>
      <c r="X163" s="66"/>
      <c r="AE163" s="66"/>
      <c r="AF163" s="66"/>
      <c r="AG163" s="66"/>
    </row>
    <row r="164" spans="4:33" ht="12.75">
      <c r="D164" s="66"/>
      <c r="E164" s="66"/>
      <c r="F164" s="66"/>
      <c r="M164" s="66"/>
      <c r="N164" s="66"/>
      <c r="O164" s="66"/>
      <c r="V164" s="66"/>
      <c r="W164" s="66"/>
      <c r="X164" s="66"/>
      <c r="AE164" s="66"/>
      <c r="AF164" s="66"/>
      <c r="AG164" s="66"/>
    </row>
    <row r="165" spans="4:33" ht="12.75">
      <c r="D165" s="66"/>
      <c r="E165" s="66"/>
      <c r="F165" s="66"/>
      <c r="M165" s="66"/>
      <c r="N165" s="66"/>
      <c r="O165" s="66"/>
      <c r="V165" s="66"/>
      <c r="W165" s="66"/>
      <c r="X165" s="66"/>
      <c r="AE165" s="66"/>
      <c r="AF165" s="66"/>
      <c r="AG165" s="66"/>
    </row>
    <row r="166" spans="4:33" ht="12.75">
      <c r="D166" s="66"/>
      <c r="E166" s="66"/>
      <c r="F166" s="66"/>
      <c r="M166" s="66"/>
      <c r="N166" s="66"/>
      <c r="O166" s="66"/>
      <c r="V166" s="66"/>
      <c r="W166" s="66"/>
      <c r="X166" s="66"/>
      <c r="AE166" s="66"/>
      <c r="AF166" s="66"/>
      <c r="AG166" s="66"/>
    </row>
    <row r="167" spans="4:33" ht="12.75">
      <c r="D167" s="66"/>
      <c r="E167" s="66"/>
      <c r="F167" s="66"/>
      <c r="M167" s="66"/>
      <c r="N167" s="66"/>
      <c r="O167" s="66"/>
      <c r="V167" s="66"/>
      <c r="W167" s="66"/>
      <c r="X167" s="66"/>
      <c r="AE167" s="66"/>
      <c r="AF167" s="66"/>
      <c r="AG167" s="66"/>
    </row>
    <row r="168" spans="4:33" ht="12.75">
      <c r="D168" s="66"/>
      <c r="E168" s="66"/>
      <c r="F168" s="66"/>
      <c r="M168" s="66"/>
      <c r="N168" s="66"/>
      <c r="O168" s="66"/>
      <c r="V168" s="66"/>
      <c r="W168" s="66"/>
      <c r="X168" s="66"/>
      <c r="AE168" s="66"/>
      <c r="AF168" s="66"/>
      <c r="AG168" s="66"/>
    </row>
    <row r="169" spans="4:33" ht="12.75">
      <c r="D169" s="66"/>
      <c r="E169" s="66"/>
      <c r="F169" s="66"/>
      <c r="M169" s="66"/>
      <c r="N169" s="66"/>
      <c r="O169" s="66"/>
      <c r="V169" s="66"/>
      <c r="W169" s="66"/>
      <c r="X169" s="66"/>
      <c r="AE169" s="66"/>
      <c r="AF169" s="66"/>
      <c r="AG169" s="66"/>
    </row>
    <row r="170" spans="4:33" ht="12.75">
      <c r="D170" s="66"/>
      <c r="E170" s="66"/>
      <c r="F170" s="66"/>
      <c r="M170" s="66"/>
      <c r="N170" s="66"/>
      <c r="O170" s="66"/>
      <c r="V170" s="66"/>
      <c r="W170" s="66"/>
      <c r="X170" s="66"/>
      <c r="AE170" s="66"/>
      <c r="AF170" s="66"/>
      <c r="AG170" s="66"/>
    </row>
    <row r="171" spans="4:33" ht="12.75">
      <c r="D171" s="66"/>
      <c r="E171" s="66"/>
      <c r="F171" s="66"/>
      <c r="M171" s="66"/>
      <c r="N171" s="66"/>
      <c r="O171" s="66"/>
      <c r="V171" s="66"/>
      <c r="W171" s="66"/>
      <c r="X171" s="66"/>
      <c r="AE171" s="66"/>
      <c r="AF171" s="66"/>
      <c r="AG171" s="66"/>
    </row>
    <row r="172" spans="4:33" ht="12.75">
      <c r="D172" s="66"/>
      <c r="E172" s="66"/>
      <c r="F172" s="66"/>
      <c r="M172" s="66"/>
      <c r="N172" s="66"/>
      <c r="O172" s="66"/>
      <c r="V172" s="66"/>
      <c r="W172" s="66"/>
      <c r="X172" s="66"/>
      <c r="AE172" s="66"/>
      <c r="AF172" s="66"/>
      <c r="AG172" s="66"/>
    </row>
    <row r="173" spans="4:33" ht="12.75">
      <c r="D173" s="66"/>
      <c r="E173" s="66"/>
      <c r="F173" s="66"/>
      <c r="M173" s="66"/>
      <c r="N173" s="66"/>
      <c r="O173" s="66"/>
      <c r="V173" s="66"/>
      <c r="W173" s="66"/>
      <c r="X173" s="66"/>
      <c r="AE173" s="66"/>
      <c r="AF173" s="66"/>
      <c r="AG173" s="66"/>
    </row>
    <row r="174" spans="4:33" ht="12.75">
      <c r="D174" s="66"/>
      <c r="E174" s="66"/>
      <c r="F174" s="66"/>
      <c r="M174" s="66"/>
      <c r="N174" s="66"/>
      <c r="O174" s="66"/>
      <c r="V174" s="66"/>
      <c r="W174" s="66"/>
      <c r="X174" s="66"/>
      <c r="AE174" s="66"/>
      <c r="AF174" s="66"/>
      <c r="AG174" s="66"/>
    </row>
    <row r="175" spans="4:33" ht="12.75">
      <c r="D175" s="66"/>
      <c r="E175" s="66"/>
      <c r="F175" s="66"/>
      <c r="M175" s="66"/>
      <c r="N175" s="66"/>
      <c r="O175" s="66"/>
      <c r="V175" s="66"/>
      <c r="W175" s="66"/>
      <c r="X175" s="66"/>
      <c r="AE175" s="66"/>
      <c r="AF175" s="66"/>
      <c r="AG175" s="66"/>
    </row>
    <row r="176" spans="4:33" ht="12.75">
      <c r="D176" s="66"/>
      <c r="E176" s="66"/>
      <c r="F176" s="66"/>
      <c r="M176" s="66"/>
      <c r="N176" s="66"/>
      <c r="O176" s="66"/>
      <c r="V176" s="66"/>
      <c r="W176" s="66"/>
      <c r="X176" s="66"/>
      <c r="AE176" s="66"/>
      <c r="AF176" s="66"/>
      <c r="AG176" s="66"/>
    </row>
    <row r="177" spans="4:33" ht="12.75">
      <c r="D177" s="66"/>
      <c r="E177" s="66"/>
      <c r="F177" s="66"/>
      <c r="M177" s="66"/>
      <c r="N177" s="66"/>
      <c r="O177" s="66"/>
      <c r="V177" s="66"/>
      <c r="W177" s="66"/>
      <c r="X177" s="66"/>
      <c r="AE177" s="66"/>
      <c r="AF177" s="66"/>
      <c r="AG177" s="66"/>
    </row>
    <row r="178" spans="4:33" ht="12.75">
      <c r="D178" s="66"/>
      <c r="E178" s="66"/>
      <c r="F178" s="66"/>
      <c r="M178" s="66"/>
      <c r="N178" s="66"/>
      <c r="O178" s="66"/>
      <c r="V178" s="66"/>
      <c r="W178" s="66"/>
      <c r="X178" s="66"/>
      <c r="AE178" s="66"/>
      <c r="AF178" s="66"/>
      <c r="AG178" s="66"/>
    </row>
    <row r="179" spans="4:33" ht="12.75">
      <c r="D179" s="66"/>
      <c r="E179" s="66"/>
      <c r="F179" s="66"/>
      <c r="M179" s="66"/>
      <c r="N179" s="66"/>
      <c r="O179" s="66"/>
      <c r="V179" s="66"/>
      <c r="W179" s="66"/>
      <c r="X179" s="66"/>
      <c r="AE179" s="66"/>
      <c r="AF179" s="66"/>
      <c r="AG179" s="66"/>
    </row>
    <row r="180" spans="4:33" ht="12.75">
      <c r="D180" s="66"/>
      <c r="E180" s="66"/>
      <c r="F180" s="66"/>
      <c r="M180" s="66"/>
      <c r="N180" s="66"/>
      <c r="O180" s="66"/>
      <c r="V180" s="66"/>
      <c r="W180" s="66"/>
      <c r="X180" s="66"/>
      <c r="AE180" s="66"/>
      <c r="AF180" s="66"/>
      <c r="AG180" s="66"/>
    </row>
    <row r="181" spans="4:33" ht="12.75">
      <c r="D181" s="66"/>
      <c r="E181" s="66"/>
      <c r="F181" s="66"/>
      <c r="M181" s="66"/>
      <c r="N181" s="66"/>
      <c r="O181" s="66"/>
      <c r="V181" s="66"/>
      <c r="W181" s="66"/>
      <c r="X181" s="66"/>
      <c r="AE181" s="66"/>
      <c r="AF181" s="66"/>
      <c r="AG181" s="66"/>
    </row>
    <row r="182" spans="4:33" ht="12.75">
      <c r="D182" s="66"/>
      <c r="E182" s="66"/>
      <c r="F182" s="66"/>
      <c r="M182" s="66"/>
      <c r="N182" s="66"/>
      <c r="O182" s="66"/>
      <c r="V182" s="66"/>
      <c r="W182" s="66"/>
      <c r="X182" s="66"/>
      <c r="AE182" s="66"/>
      <c r="AF182" s="66"/>
      <c r="AG182" s="66"/>
    </row>
    <row r="183" spans="4:33" ht="12.75">
      <c r="D183" s="66"/>
      <c r="E183" s="66"/>
      <c r="F183" s="66"/>
      <c r="M183" s="66"/>
      <c r="N183" s="66"/>
      <c r="O183" s="66"/>
      <c r="V183" s="66"/>
      <c r="W183" s="66"/>
      <c r="X183" s="66"/>
      <c r="AE183" s="66"/>
      <c r="AF183" s="66"/>
      <c r="AG183" s="66"/>
    </row>
    <row r="184" spans="4:33" ht="12.75">
      <c r="D184" s="66"/>
      <c r="E184" s="66"/>
      <c r="F184" s="66"/>
      <c r="M184" s="66"/>
      <c r="N184" s="66"/>
      <c r="O184" s="66"/>
      <c r="V184" s="66"/>
      <c r="W184" s="66"/>
      <c r="X184" s="66"/>
      <c r="AE184" s="66"/>
      <c r="AF184" s="66"/>
      <c r="AG184" s="66"/>
    </row>
    <row r="185" spans="4:33" ht="12.75">
      <c r="D185" s="66"/>
      <c r="E185" s="66"/>
      <c r="F185" s="66"/>
      <c r="M185" s="66"/>
      <c r="N185" s="66"/>
      <c r="O185" s="66"/>
      <c r="V185" s="66"/>
      <c r="W185" s="66"/>
      <c r="X185" s="66"/>
      <c r="AE185" s="66"/>
      <c r="AF185" s="66"/>
      <c r="AG185" s="66"/>
    </row>
    <row r="186" spans="4:33" ht="12.75">
      <c r="D186" s="66"/>
      <c r="E186" s="66"/>
      <c r="F186" s="66"/>
      <c r="M186" s="66"/>
      <c r="N186" s="66"/>
      <c r="O186" s="66"/>
      <c r="V186" s="66"/>
      <c r="W186" s="66"/>
      <c r="X186" s="66"/>
      <c r="AE186" s="66"/>
      <c r="AF186" s="66"/>
      <c r="AG186" s="66"/>
    </row>
    <row r="187" spans="4:33" ht="12.75">
      <c r="D187" s="66"/>
      <c r="E187" s="66"/>
      <c r="F187" s="66"/>
      <c r="M187" s="66"/>
      <c r="N187" s="66"/>
      <c r="O187" s="66"/>
      <c r="V187" s="66"/>
      <c r="W187" s="66"/>
      <c r="X187" s="66"/>
      <c r="AE187" s="66"/>
      <c r="AF187" s="66"/>
      <c r="AG187" s="66"/>
    </row>
    <row r="188" spans="4:33" ht="12.75">
      <c r="D188" s="66"/>
      <c r="E188" s="66"/>
      <c r="F188" s="66"/>
      <c r="M188" s="66"/>
      <c r="N188" s="66"/>
      <c r="O188" s="66"/>
      <c r="V188" s="66"/>
      <c r="W188" s="66"/>
      <c r="X188" s="66"/>
      <c r="AE188" s="66"/>
      <c r="AF188" s="66"/>
      <c r="AG188" s="66"/>
    </row>
    <row r="189" spans="4:33" ht="12.75">
      <c r="D189" s="66"/>
      <c r="E189" s="66"/>
      <c r="F189" s="66"/>
      <c r="M189" s="66"/>
      <c r="N189" s="66"/>
      <c r="O189" s="66"/>
      <c r="V189" s="66"/>
      <c r="W189" s="66"/>
      <c r="X189" s="66"/>
      <c r="AE189" s="66"/>
      <c r="AF189" s="66"/>
      <c r="AG189" s="66"/>
    </row>
    <row r="190" spans="4:33" ht="12.75">
      <c r="D190" s="66"/>
      <c r="E190" s="66"/>
      <c r="F190" s="66"/>
      <c r="M190" s="66"/>
      <c r="N190" s="66"/>
      <c r="O190" s="66"/>
      <c r="V190" s="66"/>
      <c r="W190" s="66"/>
      <c r="X190" s="66"/>
      <c r="AE190" s="66"/>
      <c r="AF190" s="66"/>
      <c r="AG190" s="66"/>
    </row>
    <row r="191" spans="4:33" ht="12.75">
      <c r="D191" s="66"/>
      <c r="E191" s="66"/>
      <c r="F191" s="66"/>
      <c r="M191" s="66"/>
      <c r="N191" s="66"/>
      <c r="O191" s="66"/>
      <c r="V191" s="66"/>
      <c r="W191" s="66"/>
      <c r="X191" s="66"/>
      <c r="AE191" s="66"/>
      <c r="AF191" s="66"/>
      <c r="AG191" s="66"/>
    </row>
    <row r="192" spans="4:33" ht="12.75">
      <c r="D192" s="66"/>
      <c r="E192" s="66"/>
      <c r="F192" s="66"/>
      <c r="M192" s="66"/>
      <c r="N192" s="66"/>
      <c r="O192" s="66"/>
      <c r="V192" s="66"/>
      <c r="W192" s="66"/>
      <c r="X192" s="66"/>
      <c r="AE192" s="66"/>
      <c r="AF192" s="66"/>
      <c r="AG192" s="66"/>
    </row>
    <row r="193" spans="4:33" ht="12.75">
      <c r="D193" s="66"/>
      <c r="E193" s="66"/>
      <c r="F193" s="66"/>
      <c r="M193" s="66"/>
      <c r="N193" s="66"/>
      <c r="O193" s="66"/>
      <c r="V193" s="66"/>
      <c r="W193" s="66"/>
      <c r="X193" s="66"/>
      <c r="AE193" s="66"/>
      <c r="AF193" s="66"/>
      <c r="AG193" s="66"/>
    </row>
    <row r="194" spans="4:33" ht="12.75">
      <c r="D194" s="66"/>
      <c r="E194" s="66"/>
      <c r="F194" s="66"/>
      <c r="M194" s="66"/>
      <c r="N194" s="66"/>
      <c r="O194" s="66"/>
      <c r="V194" s="66"/>
      <c r="W194" s="66"/>
      <c r="X194" s="66"/>
      <c r="AE194" s="66"/>
      <c r="AF194" s="66"/>
      <c r="AG194" s="66"/>
    </row>
    <row r="195" spans="4:33" ht="12.75">
      <c r="D195" s="66"/>
      <c r="E195" s="66"/>
      <c r="F195" s="66"/>
      <c r="M195" s="66"/>
      <c r="N195" s="66"/>
      <c r="O195" s="66"/>
      <c r="V195" s="66"/>
      <c r="W195" s="66"/>
      <c r="X195" s="66"/>
      <c r="AE195" s="66"/>
      <c r="AF195" s="66"/>
      <c r="AG195" s="66"/>
    </row>
    <row r="196" spans="4:33" ht="12.75">
      <c r="D196" s="66"/>
      <c r="E196" s="66"/>
      <c r="F196" s="66"/>
      <c r="M196" s="66"/>
      <c r="N196" s="66"/>
      <c r="O196" s="66"/>
      <c r="V196" s="66"/>
      <c r="W196" s="66"/>
      <c r="X196" s="66"/>
      <c r="AE196" s="66"/>
      <c r="AF196" s="66"/>
      <c r="AG196" s="66"/>
    </row>
    <row r="197" spans="4:33" ht="12.75">
      <c r="D197" s="66"/>
      <c r="E197" s="66"/>
      <c r="F197" s="66"/>
      <c r="M197" s="66"/>
      <c r="N197" s="66"/>
      <c r="O197" s="66"/>
      <c r="V197" s="66"/>
      <c r="W197" s="66"/>
      <c r="X197" s="66"/>
      <c r="AE197" s="66"/>
      <c r="AF197" s="66"/>
      <c r="AG197" s="66"/>
    </row>
    <row r="198" spans="4:33" ht="12.75">
      <c r="D198" s="66"/>
      <c r="E198" s="66"/>
      <c r="F198" s="66"/>
      <c r="M198" s="66"/>
      <c r="N198" s="66"/>
      <c r="O198" s="66"/>
      <c r="V198" s="66"/>
      <c r="W198" s="66"/>
      <c r="X198" s="66"/>
      <c r="AE198" s="66"/>
      <c r="AF198" s="66"/>
      <c r="AG198" s="66"/>
    </row>
    <row r="199" spans="4:33" ht="12.75">
      <c r="D199" s="66"/>
      <c r="E199" s="66"/>
      <c r="F199" s="66"/>
      <c r="M199" s="66"/>
      <c r="N199" s="66"/>
      <c r="O199" s="66"/>
      <c r="V199" s="66"/>
      <c r="W199" s="66"/>
      <c r="X199" s="66"/>
      <c r="AE199" s="66"/>
      <c r="AF199" s="66"/>
      <c r="AG199" s="66"/>
    </row>
    <row r="200" spans="4:33" ht="12.75">
      <c r="D200" s="66"/>
      <c r="E200" s="66"/>
      <c r="F200" s="66"/>
      <c r="M200" s="66"/>
      <c r="N200" s="66"/>
      <c r="O200" s="66"/>
      <c r="V200" s="66"/>
      <c r="W200" s="66"/>
      <c r="X200" s="66"/>
      <c r="AE200" s="66"/>
      <c r="AF200" s="66"/>
      <c r="AG200" s="66"/>
    </row>
    <row r="201" spans="4:33" ht="12.75">
      <c r="D201" s="66"/>
      <c r="E201" s="66"/>
      <c r="F201" s="66"/>
      <c r="M201" s="66"/>
      <c r="N201" s="66"/>
      <c r="O201" s="66"/>
      <c r="V201" s="66"/>
      <c r="W201" s="66"/>
      <c r="X201" s="66"/>
      <c r="AE201" s="66"/>
      <c r="AF201" s="66"/>
      <c r="AG201" s="66"/>
    </row>
    <row r="202" spans="4:33" ht="12.75">
      <c r="D202" s="66"/>
      <c r="E202" s="66"/>
      <c r="F202" s="66"/>
      <c r="M202" s="66"/>
      <c r="N202" s="66"/>
      <c r="O202" s="66"/>
      <c r="V202" s="66"/>
      <c r="W202" s="66"/>
      <c r="X202" s="66"/>
      <c r="AE202" s="66"/>
      <c r="AF202" s="66"/>
      <c r="AG202" s="66"/>
    </row>
    <row r="203" spans="4:33" ht="12.75">
      <c r="D203" s="66"/>
      <c r="E203" s="66"/>
      <c r="F203" s="66"/>
      <c r="M203" s="66"/>
      <c r="N203" s="66"/>
      <c r="O203" s="66"/>
      <c r="V203" s="66"/>
      <c r="W203" s="66"/>
      <c r="X203" s="66"/>
      <c r="AE203" s="66"/>
      <c r="AF203" s="66"/>
      <c r="AG203" s="66"/>
    </row>
    <row r="204" spans="4:33" ht="12.75">
      <c r="D204" s="66"/>
      <c r="E204" s="66"/>
      <c r="F204" s="66"/>
      <c r="M204" s="66"/>
      <c r="N204" s="66"/>
      <c r="O204" s="66"/>
      <c r="V204" s="66"/>
      <c r="W204" s="66"/>
      <c r="X204" s="66"/>
      <c r="AE204" s="66"/>
      <c r="AF204" s="66"/>
      <c r="AG204" s="66"/>
    </row>
    <row r="205" spans="4:33" ht="12.75">
      <c r="D205" s="66"/>
      <c r="E205" s="66"/>
      <c r="F205" s="66"/>
      <c r="M205" s="66"/>
      <c r="N205" s="66"/>
      <c r="O205" s="66"/>
      <c r="V205" s="66"/>
      <c r="W205" s="66"/>
      <c r="X205" s="66"/>
      <c r="AE205" s="66"/>
      <c r="AF205" s="66"/>
      <c r="AG205" s="66"/>
    </row>
    <row r="206" spans="4:33" ht="12.75">
      <c r="D206" s="66"/>
      <c r="E206" s="66"/>
      <c r="F206" s="66"/>
      <c r="M206" s="66"/>
      <c r="N206" s="66"/>
      <c r="O206" s="66"/>
      <c r="V206" s="66"/>
      <c r="W206" s="66"/>
      <c r="X206" s="66"/>
      <c r="AE206" s="66"/>
      <c r="AF206" s="66"/>
      <c r="AG206" s="66"/>
    </row>
    <row r="207" spans="4:33" ht="12.75">
      <c r="D207" s="66"/>
      <c r="E207" s="66"/>
      <c r="F207" s="66"/>
      <c r="M207" s="66"/>
      <c r="N207" s="66"/>
      <c r="O207" s="66"/>
      <c r="V207" s="66"/>
      <c r="W207" s="66"/>
      <c r="X207" s="66"/>
      <c r="AE207" s="66"/>
      <c r="AF207" s="66"/>
      <c r="AG207" s="66"/>
    </row>
    <row r="208" spans="4:33" ht="12.75">
      <c r="D208" s="66"/>
      <c r="E208" s="66"/>
      <c r="F208" s="66"/>
      <c r="M208" s="66"/>
      <c r="N208" s="66"/>
      <c r="O208" s="66"/>
      <c r="V208" s="66"/>
      <c r="W208" s="66"/>
      <c r="X208" s="66"/>
      <c r="AE208" s="66"/>
      <c r="AF208" s="66"/>
      <c r="AG208" s="66"/>
    </row>
    <row r="209" spans="4:33" ht="12.75">
      <c r="D209" s="66"/>
      <c r="E209" s="66"/>
      <c r="F209" s="66"/>
      <c r="M209" s="66"/>
      <c r="N209" s="66"/>
      <c r="O209" s="66"/>
      <c r="V209" s="66"/>
      <c r="W209" s="66"/>
      <c r="X209" s="66"/>
      <c r="AE209" s="66"/>
      <c r="AF209" s="66"/>
      <c r="AG209" s="66"/>
    </row>
    <row r="210" spans="4:33" ht="12.75">
      <c r="D210" s="66"/>
      <c r="E210" s="66"/>
      <c r="F210" s="66"/>
      <c r="M210" s="66"/>
      <c r="N210" s="66"/>
      <c r="O210" s="66"/>
      <c r="V210" s="66"/>
      <c r="W210" s="66"/>
      <c r="X210" s="66"/>
      <c r="AE210" s="66"/>
      <c r="AF210" s="66"/>
      <c r="AG210" s="66"/>
    </row>
    <row r="211" spans="4:33" ht="12.75">
      <c r="D211" s="66"/>
      <c r="E211" s="66"/>
      <c r="F211" s="66"/>
      <c r="M211" s="66"/>
      <c r="N211" s="66"/>
      <c r="O211" s="66"/>
      <c r="V211" s="66"/>
      <c r="W211" s="66"/>
      <c r="X211" s="66"/>
      <c r="AE211" s="66"/>
      <c r="AF211" s="66"/>
      <c r="AG211" s="66"/>
    </row>
    <row r="212" spans="4:33" ht="12.75">
      <c r="D212" s="66"/>
      <c r="E212" s="66"/>
      <c r="F212" s="66"/>
      <c r="M212" s="66"/>
      <c r="N212" s="66"/>
      <c r="O212" s="66"/>
      <c r="V212" s="66"/>
      <c r="W212" s="66"/>
      <c r="X212" s="66"/>
      <c r="AE212" s="66"/>
      <c r="AF212" s="66"/>
      <c r="AG212" s="66"/>
    </row>
    <row r="213" spans="4:33" ht="12.75">
      <c r="D213" s="66"/>
      <c r="E213" s="66"/>
      <c r="F213" s="66"/>
      <c r="M213" s="66"/>
      <c r="N213" s="66"/>
      <c r="O213" s="66"/>
      <c r="V213" s="66"/>
      <c r="W213" s="66"/>
      <c r="X213" s="66"/>
      <c r="AE213" s="66"/>
      <c r="AF213" s="66"/>
      <c r="AG213" s="66"/>
    </row>
    <row r="214" spans="4:33" ht="12.75">
      <c r="D214" s="66"/>
      <c r="E214" s="66"/>
      <c r="F214" s="66"/>
      <c r="M214" s="66"/>
      <c r="N214" s="66"/>
      <c r="O214" s="66"/>
      <c r="V214" s="66"/>
      <c r="W214" s="66"/>
      <c r="X214" s="66"/>
      <c r="AE214" s="66"/>
      <c r="AF214" s="66"/>
      <c r="AG214" s="66"/>
    </row>
    <row r="215" spans="4:33" ht="12.75">
      <c r="D215" s="66"/>
      <c r="E215" s="66"/>
      <c r="F215" s="66"/>
      <c r="M215" s="66"/>
      <c r="N215" s="66"/>
      <c r="O215" s="66"/>
      <c r="V215" s="66"/>
      <c r="W215" s="66"/>
      <c r="X215" s="66"/>
      <c r="AE215" s="66"/>
      <c r="AF215" s="66"/>
      <c r="AG215" s="66"/>
    </row>
    <row r="216" spans="4:33" ht="12.75">
      <c r="D216" s="66"/>
      <c r="E216" s="66"/>
      <c r="F216" s="66"/>
      <c r="M216" s="66"/>
      <c r="N216" s="66"/>
      <c r="O216" s="66"/>
      <c r="V216" s="66"/>
      <c r="W216" s="66"/>
      <c r="X216" s="66"/>
      <c r="AE216" s="66"/>
      <c r="AF216" s="66"/>
      <c r="AG216" s="66"/>
    </row>
    <row r="217" spans="4:33" ht="12.75">
      <c r="D217" s="66"/>
      <c r="E217" s="66"/>
      <c r="F217" s="66"/>
      <c r="M217" s="66"/>
      <c r="N217" s="66"/>
      <c r="O217" s="66"/>
      <c r="V217" s="66"/>
      <c r="W217" s="66"/>
      <c r="X217" s="66"/>
      <c r="AE217" s="66"/>
      <c r="AF217" s="66"/>
      <c r="AG217" s="66"/>
    </row>
    <row r="218" spans="4:33" ht="12.75">
      <c r="D218" s="66"/>
      <c r="E218" s="66"/>
      <c r="F218" s="66"/>
      <c r="M218" s="66"/>
      <c r="N218" s="66"/>
      <c r="O218" s="66"/>
      <c r="V218" s="66"/>
      <c r="W218" s="66"/>
      <c r="X218" s="66"/>
      <c r="AE218" s="66"/>
      <c r="AF218" s="66"/>
      <c r="AG218" s="66"/>
    </row>
    <row r="219" spans="4:33" ht="12.75">
      <c r="D219" s="66"/>
      <c r="E219" s="66"/>
      <c r="F219" s="66"/>
      <c r="M219" s="66"/>
      <c r="N219" s="66"/>
      <c r="O219" s="66"/>
      <c r="V219" s="66"/>
      <c r="W219" s="66"/>
      <c r="X219" s="66"/>
      <c r="AE219" s="66"/>
      <c r="AF219" s="66"/>
      <c r="AG219" s="66"/>
    </row>
    <row r="220" spans="4:33" ht="12.75">
      <c r="D220" s="66"/>
      <c r="E220" s="66"/>
      <c r="F220" s="66"/>
      <c r="M220" s="66"/>
      <c r="N220" s="66"/>
      <c r="O220" s="66"/>
      <c r="V220" s="66"/>
      <c r="W220" s="66"/>
      <c r="X220" s="66"/>
      <c r="AE220" s="66"/>
      <c r="AF220" s="66"/>
      <c r="AG220" s="66"/>
    </row>
    <row r="221" spans="4:33" ht="12.75">
      <c r="D221" s="66"/>
      <c r="E221" s="66"/>
      <c r="F221" s="66"/>
      <c r="M221" s="66"/>
      <c r="N221" s="66"/>
      <c r="O221" s="66"/>
      <c r="V221" s="66"/>
      <c r="W221" s="66"/>
      <c r="X221" s="66"/>
      <c r="AE221" s="66"/>
      <c r="AF221" s="66"/>
      <c r="AG221" s="66"/>
    </row>
    <row r="222" spans="4:33" ht="12.75">
      <c r="D222" s="66"/>
      <c r="E222" s="66"/>
      <c r="F222" s="66"/>
      <c r="M222" s="66"/>
      <c r="N222" s="66"/>
      <c r="O222" s="66"/>
      <c r="V222" s="66"/>
      <c r="W222" s="66"/>
      <c r="X222" s="66"/>
      <c r="AE222" s="66"/>
      <c r="AF222" s="66"/>
      <c r="AG222" s="66"/>
    </row>
    <row r="223" spans="4:33" ht="12.75">
      <c r="D223" s="66"/>
      <c r="E223" s="66"/>
      <c r="F223" s="66"/>
      <c r="M223" s="66"/>
      <c r="N223" s="66"/>
      <c r="O223" s="66"/>
      <c r="V223" s="66"/>
      <c r="W223" s="66"/>
      <c r="X223" s="66"/>
      <c r="AE223" s="66"/>
      <c r="AF223" s="66"/>
      <c r="AG223" s="66"/>
    </row>
    <row r="224" spans="4:33" ht="12.75">
      <c r="D224" s="66"/>
      <c r="E224" s="66"/>
      <c r="F224" s="66"/>
      <c r="M224" s="66"/>
      <c r="N224" s="66"/>
      <c r="O224" s="66"/>
      <c r="V224" s="66"/>
      <c r="W224" s="66"/>
      <c r="X224" s="66"/>
      <c r="AE224" s="66"/>
      <c r="AF224" s="66"/>
      <c r="AG224" s="66"/>
    </row>
    <row r="225" spans="4:33" ht="12.75">
      <c r="D225" s="66"/>
      <c r="E225" s="66"/>
      <c r="F225" s="66"/>
      <c r="M225" s="66"/>
      <c r="N225" s="66"/>
      <c r="O225" s="66"/>
      <c r="V225" s="66"/>
      <c r="W225" s="66"/>
      <c r="X225" s="66"/>
      <c r="AE225" s="66"/>
      <c r="AF225" s="66"/>
      <c r="AG225" s="66"/>
    </row>
    <row r="226" spans="4:33" ht="12.75">
      <c r="D226" s="66"/>
      <c r="E226" s="66"/>
      <c r="F226" s="66"/>
      <c r="M226" s="66"/>
      <c r="N226" s="66"/>
      <c r="O226" s="66"/>
      <c r="V226" s="66"/>
      <c r="W226" s="66"/>
      <c r="X226" s="66"/>
      <c r="AE226" s="66"/>
      <c r="AF226" s="66"/>
      <c r="AG226" s="66"/>
    </row>
    <row r="227" spans="4:33" ht="12.75">
      <c r="D227" s="66"/>
      <c r="E227" s="66"/>
      <c r="F227" s="66"/>
      <c r="M227" s="66"/>
      <c r="N227" s="66"/>
      <c r="O227" s="66"/>
      <c r="V227" s="66"/>
      <c r="W227" s="66"/>
      <c r="X227" s="66"/>
      <c r="AE227" s="66"/>
      <c r="AF227" s="66"/>
      <c r="AG227" s="66"/>
    </row>
    <row r="228" spans="4:33" ht="12.75">
      <c r="D228" s="66"/>
      <c r="E228" s="66"/>
      <c r="F228" s="66"/>
      <c r="M228" s="66"/>
      <c r="N228" s="66"/>
      <c r="O228" s="66"/>
      <c r="V228" s="66"/>
      <c r="W228" s="66"/>
      <c r="X228" s="66"/>
      <c r="AE228" s="66"/>
      <c r="AF228" s="66"/>
      <c r="AG228" s="66"/>
    </row>
    <row r="229" spans="4:33" ht="12.75">
      <c r="D229" s="66"/>
      <c r="E229" s="66"/>
      <c r="F229" s="66"/>
      <c r="M229" s="66"/>
      <c r="N229" s="66"/>
      <c r="O229" s="66"/>
      <c r="V229" s="66"/>
      <c r="W229" s="66"/>
      <c r="X229" s="66"/>
      <c r="AE229" s="66"/>
      <c r="AF229" s="66"/>
      <c r="AG229" s="66"/>
    </row>
    <row r="230" spans="4:33" ht="12.75">
      <c r="D230" s="66"/>
      <c r="E230" s="66"/>
      <c r="F230" s="66"/>
      <c r="M230" s="66"/>
      <c r="N230" s="66"/>
      <c r="O230" s="66"/>
      <c r="V230" s="66"/>
      <c r="W230" s="66"/>
      <c r="X230" s="66"/>
      <c r="AE230" s="66"/>
      <c r="AF230" s="66"/>
      <c r="AG230" s="66"/>
    </row>
    <row r="231" spans="4:33" ht="12.75">
      <c r="D231" s="66"/>
      <c r="E231" s="66"/>
      <c r="F231" s="66"/>
      <c r="M231" s="66"/>
      <c r="N231" s="66"/>
      <c r="O231" s="66"/>
      <c r="V231" s="66"/>
      <c r="W231" s="66"/>
      <c r="X231" s="66"/>
      <c r="AE231" s="66"/>
      <c r="AF231" s="66"/>
      <c r="AG231" s="66"/>
    </row>
    <row r="232" spans="4:33" ht="12.75">
      <c r="D232" s="66"/>
      <c r="E232" s="66"/>
      <c r="F232" s="66"/>
      <c r="M232" s="66"/>
      <c r="N232" s="66"/>
      <c r="O232" s="66"/>
      <c r="V232" s="66"/>
      <c r="W232" s="66"/>
      <c r="X232" s="66"/>
      <c r="AE232" s="66"/>
      <c r="AF232" s="66"/>
      <c r="AG232" s="66"/>
    </row>
    <row r="233" spans="4:33" ht="12.75">
      <c r="D233" s="66"/>
      <c r="E233" s="66"/>
      <c r="F233" s="66"/>
      <c r="M233" s="66"/>
      <c r="N233" s="66"/>
      <c r="O233" s="66"/>
      <c r="V233" s="66"/>
      <c r="W233" s="66"/>
      <c r="X233" s="66"/>
      <c r="AE233" s="66"/>
      <c r="AF233" s="66"/>
      <c r="AG233" s="66"/>
    </row>
    <row r="234" spans="4:33" ht="12.75">
      <c r="D234" s="66"/>
      <c r="E234" s="66"/>
      <c r="F234" s="66"/>
      <c r="M234" s="66"/>
      <c r="N234" s="66"/>
      <c r="O234" s="66"/>
      <c r="V234" s="66"/>
      <c r="W234" s="66"/>
      <c r="X234" s="66"/>
      <c r="AE234" s="66"/>
      <c r="AF234" s="66"/>
      <c r="AG234" s="66"/>
    </row>
    <row r="235" spans="4:33" ht="12.75">
      <c r="D235" s="66"/>
      <c r="E235" s="66"/>
      <c r="F235" s="66"/>
      <c r="M235" s="66"/>
      <c r="N235" s="66"/>
      <c r="O235" s="66"/>
      <c r="V235" s="66"/>
      <c r="W235" s="66"/>
      <c r="X235" s="66"/>
      <c r="AE235" s="66"/>
      <c r="AF235" s="66"/>
      <c r="AG235" s="66"/>
    </row>
    <row r="236" spans="4:33" ht="12.75">
      <c r="D236" s="66"/>
      <c r="E236" s="66"/>
      <c r="F236" s="66"/>
      <c r="M236" s="66"/>
      <c r="N236" s="66"/>
      <c r="O236" s="66"/>
      <c r="V236" s="66"/>
      <c r="W236" s="66"/>
      <c r="X236" s="66"/>
      <c r="AE236" s="66"/>
      <c r="AF236" s="66"/>
      <c r="AG236" s="66"/>
    </row>
    <row r="237" spans="4:33" ht="12.75">
      <c r="D237" s="66"/>
      <c r="E237" s="66"/>
      <c r="F237" s="66"/>
      <c r="M237" s="66"/>
      <c r="N237" s="66"/>
      <c r="O237" s="66"/>
      <c r="V237" s="66"/>
      <c r="W237" s="66"/>
      <c r="X237" s="66"/>
      <c r="AE237" s="66"/>
      <c r="AF237" s="66"/>
      <c r="AG237" s="66"/>
    </row>
    <row r="238" spans="4:33" ht="12.75">
      <c r="D238" s="66"/>
      <c r="E238" s="66"/>
      <c r="F238" s="66"/>
      <c r="M238" s="66"/>
      <c r="N238" s="66"/>
      <c r="O238" s="66"/>
      <c r="V238" s="66"/>
      <c r="W238" s="66"/>
      <c r="X238" s="66"/>
      <c r="AE238" s="66"/>
      <c r="AF238" s="66"/>
      <c r="AG238" s="66"/>
    </row>
    <row r="239" spans="4:33" ht="12.75">
      <c r="D239" s="66"/>
      <c r="E239" s="66"/>
      <c r="F239" s="66"/>
      <c r="M239" s="66"/>
      <c r="N239" s="66"/>
      <c r="O239" s="66"/>
      <c r="V239" s="66"/>
      <c r="W239" s="66"/>
      <c r="X239" s="66"/>
      <c r="AE239" s="66"/>
      <c r="AF239" s="66"/>
      <c r="AG239" s="66"/>
    </row>
    <row r="240" spans="4:33" ht="12.75">
      <c r="D240" s="66"/>
      <c r="E240" s="66"/>
      <c r="F240" s="66"/>
      <c r="M240" s="66"/>
      <c r="N240" s="66"/>
      <c r="O240" s="66"/>
      <c r="V240" s="66"/>
      <c r="W240" s="66"/>
      <c r="X240" s="66"/>
      <c r="AE240" s="66"/>
      <c r="AF240" s="66"/>
      <c r="AG240" s="66"/>
    </row>
    <row r="241" spans="4:33" ht="12.75">
      <c r="D241" s="66"/>
      <c r="E241" s="66"/>
      <c r="F241" s="66"/>
      <c r="M241" s="66"/>
      <c r="N241" s="66"/>
      <c r="O241" s="66"/>
      <c r="V241" s="66"/>
      <c r="W241" s="66"/>
      <c r="X241" s="66"/>
      <c r="AE241" s="66"/>
      <c r="AF241" s="66"/>
      <c r="AG241" s="66"/>
    </row>
    <row r="242" spans="4:33" ht="12.75">
      <c r="D242" s="66"/>
      <c r="E242" s="66"/>
      <c r="F242" s="66"/>
      <c r="M242" s="66"/>
      <c r="N242" s="66"/>
      <c r="O242" s="66"/>
      <c r="V242" s="66"/>
      <c r="W242" s="66"/>
      <c r="X242" s="66"/>
      <c r="AE242" s="66"/>
      <c r="AF242" s="66"/>
      <c r="AG242" s="66"/>
    </row>
    <row r="243" spans="4:33" ht="12.75">
      <c r="D243" s="66"/>
      <c r="E243" s="66"/>
      <c r="F243" s="66"/>
      <c r="M243" s="66"/>
      <c r="N243" s="66"/>
      <c r="O243" s="66"/>
      <c r="V243" s="66"/>
      <c r="W243" s="66"/>
      <c r="X243" s="66"/>
      <c r="AE243" s="66"/>
      <c r="AF243" s="66"/>
      <c r="AG243" s="66"/>
    </row>
    <row r="244" spans="4:33" ht="12.75">
      <c r="D244" s="66"/>
      <c r="E244" s="66"/>
      <c r="F244" s="66"/>
      <c r="M244" s="66"/>
      <c r="N244" s="66"/>
      <c r="O244" s="66"/>
      <c r="V244" s="66"/>
      <c r="W244" s="66"/>
      <c r="X244" s="66"/>
      <c r="AE244" s="66"/>
      <c r="AF244" s="66"/>
      <c r="AG244" s="66"/>
    </row>
    <row r="245" spans="4:33" ht="12.75">
      <c r="D245" s="66"/>
      <c r="E245" s="66"/>
      <c r="F245" s="66"/>
      <c r="M245" s="66"/>
      <c r="N245" s="66"/>
      <c r="O245" s="66"/>
      <c r="V245" s="66"/>
      <c r="W245" s="66"/>
      <c r="X245" s="66"/>
      <c r="AE245" s="66"/>
      <c r="AF245" s="66"/>
      <c r="AG245" s="66"/>
    </row>
    <row r="246" spans="4:33" ht="12.75">
      <c r="D246" s="66"/>
      <c r="E246" s="66"/>
      <c r="F246" s="66"/>
      <c r="M246" s="66"/>
      <c r="N246" s="66"/>
      <c r="O246" s="66"/>
      <c r="V246" s="66"/>
      <c r="W246" s="66"/>
      <c r="X246" s="66"/>
      <c r="AE246" s="66"/>
      <c r="AF246" s="66"/>
      <c r="AG246" s="66"/>
    </row>
    <row r="247" spans="4:33" ht="12.75">
      <c r="D247" s="66"/>
      <c r="E247" s="66"/>
      <c r="F247" s="66"/>
      <c r="M247" s="66"/>
      <c r="N247" s="66"/>
      <c r="O247" s="66"/>
      <c r="V247" s="66"/>
      <c r="W247" s="66"/>
      <c r="X247" s="66"/>
      <c r="AE247" s="66"/>
      <c r="AF247" s="66"/>
      <c r="AG247" s="66"/>
    </row>
    <row r="248" spans="4:33" ht="12.75">
      <c r="D248" s="66"/>
      <c r="E248" s="66"/>
      <c r="F248" s="66"/>
      <c r="M248" s="66"/>
      <c r="N248" s="66"/>
      <c r="O248" s="66"/>
      <c r="V248" s="66"/>
      <c r="W248" s="66"/>
      <c r="X248" s="66"/>
      <c r="AE248" s="66"/>
      <c r="AF248" s="66"/>
      <c r="AG248" s="66"/>
    </row>
    <row r="249" spans="4:33" ht="12.75">
      <c r="D249" s="66"/>
      <c r="E249" s="66"/>
      <c r="F249" s="66"/>
      <c r="M249" s="66"/>
      <c r="N249" s="66"/>
      <c r="O249" s="66"/>
      <c r="V249" s="66"/>
      <c r="W249" s="66"/>
      <c r="X249" s="66"/>
      <c r="AE249" s="66"/>
      <c r="AF249" s="66"/>
      <c r="AG249" s="66"/>
    </row>
    <row r="250" spans="4:33" ht="12.75">
      <c r="D250" s="66"/>
      <c r="E250" s="66"/>
      <c r="F250" s="66"/>
      <c r="M250" s="66"/>
      <c r="N250" s="66"/>
      <c r="O250" s="66"/>
      <c r="V250" s="66"/>
      <c r="W250" s="66"/>
      <c r="X250" s="66"/>
      <c r="AE250" s="66"/>
      <c r="AF250" s="66"/>
      <c r="AG250" s="66"/>
    </row>
    <row r="251" spans="4:33" ht="12.75">
      <c r="D251" s="66"/>
      <c r="E251" s="66"/>
      <c r="F251" s="66"/>
      <c r="M251" s="66"/>
      <c r="N251" s="66"/>
      <c r="O251" s="66"/>
      <c r="V251" s="66"/>
      <c r="W251" s="66"/>
      <c r="X251" s="66"/>
      <c r="AE251" s="66"/>
      <c r="AF251" s="66"/>
      <c r="AG251" s="66"/>
    </row>
    <row r="252" spans="4:33" ht="12.75">
      <c r="D252" s="66"/>
      <c r="E252" s="66"/>
      <c r="F252" s="66"/>
      <c r="M252" s="66"/>
      <c r="N252" s="66"/>
      <c r="O252" s="66"/>
      <c r="V252" s="66"/>
      <c r="W252" s="66"/>
      <c r="X252" s="66"/>
      <c r="AE252" s="66"/>
      <c r="AF252" s="66"/>
      <c r="AG252" s="66"/>
    </row>
    <row r="253" spans="4:33" ht="12.75">
      <c r="D253" s="66"/>
      <c r="E253" s="66"/>
      <c r="F253" s="66"/>
      <c r="M253" s="66"/>
      <c r="N253" s="66"/>
      <c r="O253" s="66"/>
      <c r="V253" s="66"/>
      <c r="W253" s="66"/>
      <c r="X253" s="66"/>
      <c r="AE253" s="66"/>
      <c r="AF253" s="66"/>
      <c r="AG253" s="66"/>
    </row>
    <row r="254" spans="4:33" ht="12.75">
      <c r="D254" s="66"/>
      <c r="E254" s="66"/>
      <c r="F254" s="66"/>
      <c r="M254" s="66"/>
      <c r="N254" s="66"/>
      <c r="O254" s="66"/>
      <c r="V254" s="66"/>
      <c r="W254" s="66"/>
      <c r="X254" s="66"/>
      <c r="AE254" s="66"/>
      <c r="AF254" s="66"/>
      <c r="AG254" s="66"/>
    </row>
    <row r="255" spans="4:33" ht="12.75">
      <c r="D255" s="66"/>
      <c r="E255" s="66"/>
      <c r="F255" s="66"/>
      <c r="M255" s="66"/>
      <c r="N255" s="66"/>
      <c r="O255" s="66"/>
      <c r="V255" s="66"/>
      <c r="W255" s="66"/>
      <c r="X255" s="66"/>
      <c r="AE255" s="66"/>
      <c r="AF255" s="66"/>
      <c r="AG255" s="66"/>
    </row>
    <row r="256" spans="4:33" ht="12.75">
      <c r="D256" s="66"/>
      <c r="E256" s="66"/>
      <c r="F256" s="66"/>
      <c r="M256" s="66"/>
      <c r="N256" s="66"/>
      <c r="O256" s="66"/>
      <c r="V256" s="66"/>
      <c r="W256" s="66"/>
      <c r="X256" s="66"/>
      <c r="AE256" s="66"/>
      <c r="AF256" s="66"/>
      <c r="AG256" s="66"/>
    </row>
    <row r="257" spans="4:33" ht="12.75">
      <c r="D257" s="66"/>
      <c r="E257" s="66"/>
      <c r="F257" s="66"/>
      <c r="M257" s="66"/>
      <c r="N257" s="66"/>
      <c r="O257" s="66"/>
      <c r="V257" s="66"/>
      <c r="W257" s="66"/>
      <c r="X257" s="66"/>
      <c r="AE257" s="66"/>
      <c r="AF257" s="66"/>
      <c r="AG257" s="66"/>
    </row>
    <row r="258" spans="4:33" ht="12.75">
      <c r="D258" s="66"/>
      <c r="E258" s="66"/>
      <c r="F258" s="66"/>
      <c r="M258" s="66"/>
      <c r="N258" s="66"/>
      <c r="O258" s="66"/>
      <c r="V258" s="66"/>
      <c r="W258" s="66"/>
      <c r="X258" s="66"/>
      <c r="AE258" s="66"/>
      <c r="AF258" s="66"/>
      <c r="AG258" s="66"/>
    </row>
    <row r="259" spans="4:33" ht="12.75">
      <c r="D259" s="66"/>
      <c r="E259" s="66"/>
      <c r="F259" s="66"/>
      <c r="M259" s="66"/>
      <c r="N259" s="66"/>
      <c r="O259" s="66"/>
      <c r="V259" s="66"/>
      <c r="W259" s="66"/>
      <c r="X259" s="66"/>
      <c r="AE259" s="66"/>
      <c r="AF259" s="66"/>
      <c r="AG259" s="66"/>
    </row>
    <row r="260" spans="4:33" ht="12.75">
      <c r="D260" s="66"/>
      <c r="E260" s="66"/>
      <c r="F260" s="66"/>
      <c r="M260" s="66"/>
      <c r="N260" s="66"/>
      <c r="O260" s="66"/>
      <c r="V260" s="66"/>
      <c r="W260" s="66"/>
      <c r="X260" s="66"/>
      <c r="AE260" s="66"/>
      <c r="AF260" s="66"/>
      <c r="AG260" s="66"/>
    </row>
    <row r="261" spans="4:33" ht="12.75">
      <c r="D261" s="66"/>
      <c r="E261" s="66"/>
      <c r="F261" s="66"/>
      <c r="M261" s="66"/>
      <c r="N261" s="66"/>
      <c r="O261" s="66"/>
      <c r="V261" s="66"/>
      <c r="W261" s="66"/>
      <c r="X261" s="66"/>
      <c r="AE261" s="66"/>
      <c r="AF261" s="66"/>
      <c r="AG261" s="66"/>
    </row>
    <row r="262" spans="4:33" ht="12.75">
      <c r="D262" s="66"/>
      <c r="E262" s="66"/>
      <c r="F262" s="66"/>
      <c r="M262" s="66"/>
      <c r="N262" s="66"/>
      <c r="O262" s="66"/>
      <c r="V262" s="66"/>
      <c r="W262" s="66"/>
      <c r="X262" s="66"/>
      <c r="AE262" s="66"/>
      <c r="AF262" s="66"/>
      <c r="AG262" s="66"/>
    </row>
    <row r="263" spans="4:33" ht="12.75">
      <c r="D263" s="66"/>
      <c r="E263" s="66"/>
      <c r="F263" s="66"/>
      <c r="M263" s="66"/>
      <c r="N263" s="66"/>
      <c r="O263" s="66"/>
      <c r="V263" s="66"/>
      <c r="W263" s="66"/>
      <c r="X263" s="66"/>
      <c r="AE263" s="66"/>
      <c r="AF263" s="66"/>
      <c r="AG263" s="66"/>
    </row>
    <row r="264" spans="4:33" ht="12.75">
      <c r="D264" s="66"/>
      <c r="E264" s="66"/>
      <c r="F264" s="66"/>
      <c r="M264" s="66"/>
      <c r="N264" s="66"/>
      <c r="O264" s="66"/>
      <c r="V264" s="66"/>
      <c r="W264" s="66"/>
      <c r="X264" s="66"/>
      <c r="AE264" s="66"/>
      <c r="AF264" s="66"/>
      <c r="AG264" s="66"/>
    </row>
    <row r="265" spans="4:33" ht="12.75">
      <c r="D265" s="66"/>
      <c r="E265" s="66"/>
      <c r="F265" s="66"/>
      <c r="M265" s="66"/>
      <c r="N265" s="66"/>
      <c r="O265" s="66"/>
      <c r="V265" s="66"/>
      <c r="W265" s="66"/>
      <c r="X265" s="66"/>
      <c r="AE265" s="66"/>
      <c r="AF265" s="66"/>
      <c r="AG265" s="66"/>
    </row>
    <row r="266" spans="4:33" ht="12.75">
      <c r="D266" s="66"/>
      <c r="E266" s="66"/>
      <c r="F266" s="66"/>
      <c r="M266" s="66"/>
      <c r="N266" s="66"/>
      <c r="O266" s="66"/>
      <c r="V266" s="66"/>
      <c r="W266" s="66"/>
      <c r="X266" s="66"/>
      <c r="AE266" s="66"/>
      <c r="AF266" s="66"/>
      <c r="AG266" s="66"/>
    </row>
    <row r="267" spans="4:33" ht="12.75">
      <c r="D267" s="66"/>
      <c r="E267" s="66"/>
      <c r="F267" s="66"/>
      <c r="M267" s="66"/>
      <c r="N267" s="66"/>
      <c r="O267" s="66"/>
      <c r="V267" s="66"/>
      <c r="W267" s="66"/>
      <c r="X267" s="66"/>
      <c r="AE267" s="66"/>
      <c r="AF267" s="66"/>
      <c r="AG267" s="66"/>
    </row>
    <row r="268" spans="4:33" ht="12.75">
      <c r="D268" s="66"/>
      <c r="E268" s="66"/>
      <c r="F268" s="66"/>
      <c r="M268" s="66"/>
      <c r="N268" s="66"/>
      <c r="O268" s="66"/>
      <c r="V268" s="66"/>
      <c r="W268" s="66"/>
      <c r="X268" s="66"/>
      <c r="AE268" s="66"/>
      <c r="AF268" s="66"/>
      <c r="AG268" s="66"/>
    </row>
    <row r="269" spans="4:33" ht="12.75">
      <c r="D269" s="66"/>
      <c r="E269" s="66"/>
      <c r="F269" s="66"/>
      <c r="M269" s="66"/>
      <c r="N269" s="66"/>
      <c r="O269" s="66"/>
      <c r="V269" s="66"/>
      <c r="W269" s="66"/>
      <c r="X269" s="66"/>
      <c r="AE269" s="66"/>
      <c r="AF269" s="66"/>
      <c r="AG269" s="66"/>
    </row>
    <row r="270" spans="4:33" ht="12.75">
      <c r="D270" s="66"/>
      <c r="E270" s="66"/>
      <c r="F270" s="66"/>
      <c r="M270" s="66"/>
      <c r="N270" s="66"/>
      <c r="O270" s="66"/>
      <c r="V270" s="66"/>
      <c r="W270" s="66"/>
      <c r="X270" s="66"/>
      <c r="AE270" s="66"/>
      <c r="AF270" s="66"/>
      <c r="AG270" s="66"/>
    </row>
    <row r="271" spans="4:33" ht="12.75">
      <c r="D271" s="66"/>
      <c r="E271" s="66"/>
      <c r="F271" s="66"/>
      <c r="M271" s="66"/>
      <c r="N271" s="66"/>
      <c r="O271" s="66"/>
      <c r="V271" s="66"/>
      <c r="W271" s="66"/>
      <c r="X271" s="66"/>
      <c r="AE271" s="66"/>
      <c r="AF271" s="66"/>
      <c r="AG271" s="66"/>
    </row>
    <row r="272" spans="4:33" ht="12.75">
      <c r="D272" s="66"/>
      <c r="E272" s="66"/>
      <c r="F272" s="66"/>
      <c r="M272" s="66"/>
      <c r="N272" s="66"/>
      <c r="O272" s="66"/>
      <c r="V272" s="66"/>
      <c r="W272" s="66"/>
      <c r="X272" s="66"/>
      <c r="AE272" s="66"/>
      <c r="AF272" s="66"/>
      <c r="AG272" s="66"/>
    </row>
    <row r="273" spans="4:33" ht="12.75">
      <c r="D273" s="66"/>
      <c r="E273" s="66"/>
      <c r="F273" s="66"/>
      <c r="M273" s="66"/>
      <c r="N273" s="66"/>
      <c r="O273" s="66"/>
      <c r="V273" s="66"/>
      <c r="W273" s="66"/>
      <c r="X273" s="66"/>
      <c r="AE273" s="66"/>
      <c r="AF273" s="66"/>
      <c r="AG273" s="66"/>
    </row>
    <row r="274" spans="4:33" ht="12.75">
      <c r="D274" s="66"/>
      <c r="E274" s="66"/>
      <c r="F274" s="66"/>
      <c r="M274" s="66"/>
      <c r="N274" s="66"/>
      <c r="O274" s="66"/>
      <c r="V274" s="66"/>
      <c r="W274" s="66"/>
      <c r="X274" s="66"/>
      <c r="AE274" s="66"/>
      <c r="AF274" s="66"/>
      <c r="AG274" s="66"/>
    </row>
    <row r="275" spans="4:33" ht="12.75">
      <c r="D275" s="66"/>
      <c r="E275" s="66"/>
      <c r="F275" s="66"/>
      <c r="M275" s="66"/>
      <c r="N275" s="66"/>
      <c r="O275" s="66"/>
      <c r="V275" s="66"/>
      <c r="W275" s="66"/>
      <c r="X275" s="66"/>
      <c r="AE275" s="66"/>
      <c r="AF275" s="66"/>
      <c r="AG275" s="66"/>
    </row>
    <row r="276" spans="4:33" ht="12.75">
      <c r="D276" s="66"/>
      <c r="E276" s="66"/>
      <c r="F276" s="66"/>
      <c r="M276" s="66"/>
      <c r="N276" s="66"/>
      <c r="O276" s="66"/>
      <c r="V276" s="66"/>
      <c r="W276" s="66"/>
      <c r="X276" s="66"/>
      <c r="AE276" s="66"/>
      <c r="AF276" s="66"/>
      <c r="AG276" s="66"/>
    </row>
    <row r="277" spans="4:33" ht="12.75">
      <c r="D277" s="66"/>
      <c r="E277" s="66"/>
      <c r="F277" s="66"/>
      <c r="M277" s="66"/>
      <c r="N277" s="66"/>
      <c r="O277" s="66"/>
      <c r="V277" s="66"/>
      <c r="W277" s="66"/>
      <c r="X277" s="66"/>
      <c r="AE277" s="66"/>
      <c r="AF277" s="66"/>
      <c r="AG277" s="66"/>
    </row>
    <row r="278" spans="4:33" ht="12.75">
      <c r="D278" s="66"/>
      <c r="E278" s="66"/>
      <c r="F278" s="66"/>
      <c r="M278" s="66"/>
      <c r="N278" s="66"/>
      <c r="O278" s="66"/>
      <c r="V278" s="66"/>
      <c r="W278" s="66"/>
      <c r="X278" s="66"/>
      <c r="AE278" s="66"/>
      <c r="AF278" s="66"/>
      <c r="AG278" s="66"/>
    </row>
    <row r="279" spans="4:33" ht="12.75">
      <c r="D279" s="66"/>
      <c r="E279" s="66"/>
      <c r="F279" s="66"/>
      <c r="M279" s="66"/>
      <c r="N279" s="66"/>
      <c r="O279" s="66"/>
      <c r="V279" s="66"/>
      <c r="W279" s="66"/>
      <c r="X279" s="66"/>
      <c r="AE279" s="66"/>
      <c r="AF279" s="66"/>
      <c r="AG279" s="66"/>
    </row>
    <row r="280" spans="4:33" ht="12.75">
      <c r="D280" s="66"/>
      <c r="E280" s="66"/>
      <c r="F280" s="66"/>
      <c r="M280" s="66"/>
      <c r="N280" s="66"/>
      <c r="O280" s="66"/>
      <c r="V280" s="66"/>
      <c r="W280" s="66"/>
      <c r="X280" s="66"/>
      <c r="AE280" s="66"/>
      <c r="AF280" s="66"/>
      <c r="AG280" s="66"/>
    </row>
    <row r="281" spans="4:33" ht="12.75">
      <c r="D281" s="66"/>
      <c r="E281" s="66"/>
      <c r="F281" s="66"/>
      <c r="M281" s="66"/>
      <c r="N281" s="66"/>
      <c r="O281" s="66"/>
      <c r="V281" s="66"/>
      <c r="W281" s="66"/>
      <c r="X281" s="66"/>
      <c r="AE281" s="66"/>
      <c r="AF281" s="66"/>
      <c r="AG281" s="66"/>
    </row>
    <row r="282" spans="4:33" ht="12.75">
      <c r="D282" s="66"/>
      <c r="E282" s="66"/>
      <c r="F282" s="66"/>
      <c r="M282" s="66"/>
      <c r="N282" s="66"/>
      <c r="O282" s="66"/>
      <c r="V282" s="66"/>
      <c r="W282" s="66"/>
      <c r="X282" s="66"/>
      <c r="AE282" s="66"/>
      <c r="AF282" s="66"/>
      <c r="AG282" s="66"/>
    </row>
    <row r="283" spans="4:33" ht="12.75">
      <c r="D283" s="66"/>
      <c r="E283" s="66"/>
      <c r="F283" s="66"/>
      <c r="M283" s="66"/>
      <c r="N283" s="66"/>
      <c r="O283" s="66"/>
      <c r="V283" s="66"/>
      <c r="W283" s="66"/>
      <c r="X283" s="66"/>
      <c r="AE283" s="66"/>
      <c r="AF283" s="66"/>
      <c r="AG283" s="66"/>
    </row>
    <row r="284" spans="4:33" ht="12.75">
      <c r="D284" s="66"/>
      <c r="E284" s="66"/>
      <c r="F284" s="66"/>
      <c r="M284" s="66"/>
      <c r="N284" s="66"/>
      <c r="O284" s="66"/>
      <c r="V284" s="66"/>
      <c r="W284" s="66"/>
      <c r="X284" s="66"/>
      <c r="AE284" s="66"/>
      <c r="AF284" s="66"/>
      <c r="AG284" s="66"/>
    </row>
    <row r="285" spans="4:33" ht="12.75">
      <c r="D285" s="66"/>
      <c r="E285" s="66"/>
      <c r="F285" s="66"/>
      <c r="M285" s="66"/>
      <c r="N285" s="66"/>
      <c r="O285" s="66"/>
      <c r="V285" s="66"/>
      <c r="W285" s="66"/>
      <c r="X285" s="66"/>
      <c r="AE285" s="66"/>
      <c r="AF285" s="66"/>
      <c r="AG285" s="66"/>
    </row>
    <row r="286" spans="4:33" ht="12.75">
      <c r="D286" s="66"/>
      <c r="E286" s="66"/>
      <c r="F286" s="66"/>
      <c r="M286" s="66"/>
      <c r="N286" s="66"/>
      <c r="O286" s="66"/>
      <c r="V286" s="66"/>
      <c r="W286" s="66"/>
      <c r="X286" s="66"/>
      <c r="AE286" s="66"/>
      <c r="AF286" s="66"/>
      <c r="AG286" s="66"/>
    </row>
    <row r="287" spans="4:33" ht="12.75">
      <c r="D287" s="66"/>
      <c r="E287" s="66"/>
      <c r="F287" s="66"/>
      <c r="M287" s="66"/>
      <c r="N287" s="66"/>
      <c r="O287" s="66"/>
      <c r="V287" s="66"/>
      <c r="W287" s="66"/>
      <c r="X287" s="66"/>
      <c r="AE287" s="66"/>
      <c r="AF287" s="66"/>
      <c r="AG287" s="66"/>
    </row>
    <row r="288" spans="4:33" ht="12.75">
      <c r="D288" s="66"/>
      <c r="E288" s="66"/>
      <c r="F288" s="66"/>
      <c r="M288" s="66"/>
      <c r="N288" s="66"/>
      <c r="O288" s="66"/>
      <c r="V288" s="66"/>
      <c r="W288" s="66"/>
      <c r="X288" s="66"/>
      <c r="AE288" s="66"/>
      <c r="AF288" s="66"/>
      <c r="AG288" s="66"/>
    </row>
    <row r="289" spans="4:33" ht="12.75">
      <c r="D289" s="66"/>
      <c r="E289" s="66"/>
      <c r="F289" s="66"/>
      <c r="M289" s="66"/>
      <c r="N289" s="66"/>
      <c r="O289" s="66"/>
      <c r="V289" s="66"/>
      <c r="W289" s="66"/>
      <c r="X289" s="66"/>
      <c r="AE289" s="66"/>
      <c r="AF289" s="66"/>
      <c r="AG289" s="66"/>
    </row>
    <row r="290" spans="4:33" ht="12.75">
      <c r="D290" s="66"/>
      <c r="E290" s="66"/>
      <c r="F290" s="66"/>
      <c r="M290" s="66"/>
      <c r="N290" s="66"/>
      <c r="O290" s="66"/>
      <c r="V290" s="66"/>
      <c r="W290" s="66"/>
      <c r="X290" s="66"/>
      <c r="AE290" s="66"/>
      <c r="AF290" s="66"/>
      <c r="AG290" s="66"/>
    </row>
    <row r="291" spans="4:33" ht="12.75">
      <c r="D291" s="66"/>
      <c r="E291" s="66"/>
      <c r="F291" s="66"/>
      <c r="M291" s="66"/>
      <c r="N291" s="66"/>
      <c r="O291" s="66"/>
      <c r="V291" s="66"/>
      <c r="W291" s="66"/>
      <c r="X291" s="66"/>
      <c r="AE291" s="66"/>
      <c r="AF291" s="66"/>
      <c r="AG291" s="66"/>
    </row>
    <row r="292" spans="4:33" ht="12.75">
      <c r="D292" s="66"/>
      <c r="E292" s="66"/>
      <c r="F292" s="66"/>
      <c r="M292" s="66"/>
      <c r="N292" s="66"/>
      <c r="O292" s="66"/>
      <c r="V292" s="66"/>
      <c r="W292" s="66"/>
      <c r="X292" s="66"/>
      <c r="AE292" s="66"/>
      <c r="AF292" s="66"/>
      <c r="AG292" s="66"/>
    </row>
    <row r="293" spans="4:33" ht="12.75">
      <c r="D293" s="66"/>
      <c r="E293" s="66"/>
      <c r="F293" s="66"/>
      <c r="M293" s="66"/>
      <c r="N293" s="66"/>
      <c r="O293" s="66"/>
      <c r="V293" s="66"/>
      <c r="W293" s="66"/>
      <c r="X293" s="66"/>
      <c r="AE293" s="66"/>
      <c r="AF293" s="66"/>
      <c r="AG293" s="66"/>
    </row>
    <row r="294" spans="4:33" ht="12.75">
      <c r="D294" s="66"/>
      <c r="E294" s="66"/>
      <c r="F294" s="66"/>
      <c r="M294" s="66"/>
      <c r="N294" s="66"/>
      <c r="O294" s="66"/>
      <c r="V294" s="66"/>
      <c r="W294" s="66"/>
      <c r="X294" s="66"/>
      <c r="AE294" s="66"/>
      <c r="AF294" s="66"/>
      <c r="AG294" s="66"/>
    </row>
    <row r="295" spans="4:33" ht="12.75">
      <c r="D295" s="66"/>
      <c r="E295" s="66"/>
      <c r="F295" s="66"/>
      <c r="M295" s="66"/>
      <c r="N295" s="66"/>
      <c r="O295" s="66"/>
      <c r="V295" s="66"/>
      <c r="W295" s="66"/>
      <c r="X295" s="66"/>
      <c r="AE295" s="66"/>
      <c r="AF295" s="66"/>
      <c r="AG295" s="66"/>
    </row>
    <row r="296" spans="4:33" ht="12.75">
      <c r="D296" s="66"/>
      <c r="E296" s="66"/>
      <c r="F296" s="66"/>
      <c r="M296" s="66"/>
      <c r="N296" s="66"/>
      <c r="O296" s="66"/>
      <c r="V296" s="66"/>
      <c r="W296" s="66"/>
      <c r="X296" s="66"/>
      <c r="AE296" s="66"/>
      <c r="AF296" s="66"/>
      <c r="AG296" s="66"/>
    </row>
    <row r="297" spans="4:33" ht="12.75">
      <c r="D297" s="66"/>
      <c r="E297" s="66"/>
      <c r="F297" s="66"/>
      <c r="M297" s="66"/>
      <c r="N297" s="66"/>
      <c r="O297" s="66"/>
      <c r="V297" s="66"/>
      <c r="W297" s="66"/>
      <c r="X297" s="66"/>
      <c r="AE297" s="66"/>
      <c r="AF297" s="66"/>
      <c r="AG297" s="66"/>
    </row>
    <row r="298" spans="4:33" ht="12.75">
      <c r="D298" s="66"/>
      <c r="E298" s="66"/>
      <c r="F298" s="66"/>
      <c r="M298" s="66"/>
      <c r="N298" s="66"/>
      <c r="O298" s="66"/>
      <c r="V298" s="66"/>
      <c r="W298" s="66"/>
      <c r="X298" s="66"/>
      <c r="AE298" s="66"/>
      <c r="AF298" s="66"/>
      <c r="AG298" s="66"/>
    </row>
    <row r="299" spans="4:33" ht="12.75">
      <c r="D299" s="66"/>
      <c r="E299" s="66"/>
      <c r="F299" s="66"/>
      <c r="M299" s="66"/>
      <c r="N299" s="66"/>
      <c r="O299" s="66"/>
      <c r="V299" s="66"/>
      <c r="W299" s="66"/>
      <c r="X299" s="66"/>
      <c r="AE299" s="66"/>
      <c r="AF299" s="66"/>
      <c r="AG299" s="66"/>
    </row>
    <row r="300" spans="4:33" ht="12.75">
      <c r="D300" s="66"/>
      <c r="E300" s="66"/>
      <c r="F300" s="66"/>
      <c r="M300" s="66"/>
      <c r="N300" s="66"/>
      <c r="O300" s="66"/>
      <c r="V300" s="66"/>
      <c r="W300" s="66"/>
      <c r="X300" s="66"/>
      <c r="AE300" s="66"/>
      <c r="AF300" s="66"/>
      <c r="AG300" s="66"/>
    </row>
    <row r="301" spans="4:33" ht="12.75">
      <c r="D301" s="66"/>
      <c r="E301" s="66"/>
      <c r="F301" s="66"/>
      <c r="M301" s="66"/>
      <c r="N301" s="66"/>
      <c r="O301" s="66"/>
      <c r="V301" s="66"/>
      <c r="W301" s="66"/>
      <c r="X301" s="66"/>
      <c r="AE301" s="66"/>
      <c r="AF301" s="66"/>
      <c r="AG301" s="66"/>
    </row>
    <row r="302" spans="4:33" ht="12.75">
      <c r="D302" s="66"/>
      <c r="E302" s="66"/>
      <c r="F302" s="66"/>
      <c r="M302" s="66"/>
      <c r="N302" s="66"/>
      <c r="O302" s="66"/>
      <c r="V302" s="66"/>
      <c r="W302" s="66"/>
      <c r="X302" s="66"/>
      <c r="AE302" s="66"/>
      <c r="AF302" s="66"/>
      <c r="AG302" s="66"/>
    </row>
    <row r="303" spans="4:33" ht="12.75">
      <c r="D303" s="66"/>
      <c r="E303" s="66"/>
      <c r="F303" s="66"/>
      <c r="M303" s="66"/>
      <c r="N303" s="66"/>
      <c r="O303" s="66"/>
      <c r="V303" s="66"/>
      <c r="W303" s="66"/>
      <c r="X303" s="66"/>
      <c r="AE303" s="66"/>
      <c r="AF303" s="66"/>
      <c r="AG303" s="66"/>
    </row>
    <row r="304" spans="4:33" ht="12.75">
      <c r="D304" s="66"/>
      <c r="E304" s="66"/>
      <c r="F304" s="66"/>
      <c r="M304" s="66"/>
      <c r="N304" s="66"/>
      <c r="O304" s="66"/>
      <c r="V304" s="66"/>
      <c r="W304" s="66"/>
      <c r="X304" s="66"/>
      <c r="AE304" s="66"/>
      <c r="AF304" s="66"/>
      <c r="AG304" s="66"/>
    </row>
    <row r="305" spans="4:33" ht="12.75">
      <c r="D305" s="66"/>
      <c r="E305" s="66"/>
      <c r="F305" s="66"/>
      <c r="M305" s="66"/>
      <c r="N305" s="66"/>
      <c r="O305" s="66"/>
      <c r="V305" s="66"/>
      <c r="W305" s="66"/>
      <c r="X305" s="66"/>
      <c r="AE305" s="66"/>
      <c r="AF305" s="66"/>
      <c r="AG305" s="66"/>
    </row>
    <row r="306" spans="4:33" ht="12.75">
      <c r="D306" s="66"/>
      <c r="E306" s="66"/>
      <c r="F306" s="66"/>
      <c r="M306" s="66"/>
      <c r="N306" s="66"/>
      <c r="O306" s="66"/>
      <c r="V306" s="66"/>
      <c r="W306" s="66"/>
      <c r="X306" s="66"/>
      <c r="AE306" s="66"/>
      <c r="AF306" s="66"/>
      <c r="AG306" s="66"/>
    </row>
    <row r="307" spans="4:33" ht="12.75">
      <c r="D307" s="66"/>
      <c r="E307" s="66"/>
      <c r="F307" s="66"/>
      <c r="M307" s="66"/>
      <c r="N307" s="66"/>
      <c r="O307" s="66"/>
      <c r="V307" s="66"/>
      <c r="W307" s="66"/>
      <c r="X307" s="66"/>
      <c r="AE307" s="66"/>
      <c r="AF307" s="66"/>
      <c r="AG307" s="66"/>
    </row>
    <row r="308" spans="4:33" ht="12.75">
      <c r="D308" s="66"/>
      <c r="E308" s="66"/>
      <c r="F308" s="66"/>
      <c r="M308" s="66"/>
      <c r="N308" s="66"/>
      <c r="O308" s="66"/>
      <c r="V308" s="66"/>
      <c r="W308" s="66"/>
      <c r="X308" s="66"/>
      <c r="AE308" s="66"/>
      <c r="AF308" s="66"/>
      <c r="AG308" s="66"/>
    </row>
    <row r="309" spans="4:33" ht="12.75">
      <c r="D309" s="66"/>
      <c r="E309" s="66"/>
      <c r="F309" s="66"/>
      <c r="M309" s="66"/>
      <c r="N309" s="66"/>
      <c r="O309" s="66"/>
      <c r="V309" s="66"/>
      <c r="W309" s="66"/>
      <c r="X309" s="66"/>
      <c r="AE309" s="66"/>
      <c r="AF309" s="66"/>
      <c r="AG309" s="66"/>
    </row>
    <row r="310" spans="4:33" ht="12.75">
      <c r="D310" s="66"/>
      <c r="E310" s="66"/>
      <c r="F310" s="66"/>
      <c r="M310" s="66"/>
      <c r="N310" s="66"/>
      <c r="O310" s="66"/>
      <c r="V310" s="66"/>
      <c r="W310" s="66"/>
      <c r="X310" s="66"/>
      <c r="AE310" s="66"/>
      <c r="AF310" s="66"/>
      <c r="AG310" s="66"/>
    </row>
    <row r="311" spans="4:33" ht="12.75">
      <c r="D311" s="66"/>
      <c r="E311" s="66"/>
      <c r="F311" s="66"/>
      <c r="M311" s="66"/>
      <c r="N311" s="66"/>
      <c r="O311" s="66"/>
      <c r="V311" s="66"/>
      <c r="W311" s="66"/>
      <c r="X311" s="66"/>
      <c r="AE311" s="66"/>
      <c r="AF311" s="66"/>
      <c r="AG311" s="66"/>
    </row>
    <row r="312" spans="4:33" ht="12.75">
      <c r="D312" s="66"/>
      <c r="E312" s="66"/>
      <c r="F312" s="66"/>
      <c r="M312" s="66"/>
      <c r="N312" s="66"/>
      <c r="O312" s="66"/>
      <c r="V312" s="66"/>
      <c r="W312" s="66"/>
      <c r="X312" s="66"/>
      <c r="AE312" s="66"/>
      <c r="AF312" s="66"/>
      <c r="AG312" s="66"/>
    </row>
    <row r="313" spans="4:33" ht="12.75">
      <c r="D313" s="66"/>
      <c r="E313" s="66"/>
      <c r="F313" s="66"/>
      <c r="M313" s="66"/>
      <c r="N313" s="66"/>
      <c r="O313" s="66"/>
      <c r="V313" s="66"/>
      <c r="W313" s="66"/>
      <c r="X313" s="66"/>
      <c r="AE313" s="66"/>
      <c r="AF313" s="66"/>
      <c r="AG313" s="66"/>
    </row>
    <row r="314" spans="4:33" ht="12.75">
      <c r="D314" s="66"/>
      <c r="E314" s="66"/>
      <c r="F314" s="66"/>
      <c r="M314" s="66"/>
      <c r="N314" s="66"/>
      <c r="O314" s="66"/>
      <c r="V314" s="66"/>
      <c r="W314" s="66"/>
      <c r="X314" s="66"/>
      <c r="AE314" s="66"/>
      <c r="AF314" s="66"/>
      <c r="AG314" s="66"/>
    </row>
    <row r="315" spans="4:33" ht="12.75">
      <c r="D315" s="66"/>
      <c r="E315" s="66"/>
      <c r="F315" s="66"/>
      <c r="M315" s="66"/>
      <c r="N315" s="66"/>
      <c r="O315" s="66"/>
      <c r="V315" s="66"/>
      <c r="W315" s="66"/>
      <c r="X315" s="66"/>
      <c r="AE315" s="66"/>
      <c r="AF315" s="66"/>
      <c r="AG315" s="66"/>
    </row>
    <row r="316" spans="4:33" ht="12.75">
      <c r="D316" s="66"/>
      <c r="E316" s="66"/>
      <c r="F316" s="66"/>
      <c r="M316" s="66"/>
      <c r="N316" s="66"/>
      <c r="O316" s="66"/>
      <c r="V316" s="66"/>
      <c r="W316" s="66"/>
      <c r="X316" s="66"/>
      <c r="AE316" s="66"/>
      <c r="AF316" s="66"/>
      <c r="AG316" s="66"/>
    </row>
    <row r="317" spans="4:33" ht="12.75">
      <c r="D317" s="66"/>
      <c r="E317" s="66"/>
      <c r="F317" s="66"/>
      <c r="M317" s="66"/>
      <c r="N317" s="66"/>
      <c r="O317" s="66"/>
      <c r="V317" s="66"/>
      <c r="W317" s="66"/>
      <c r="X317" s="66"/>
      <c r="AE317" s="66"/>
      <c r="AF317" s="66"/>
      <c r="AG317" s="66"/>
    </row>
    <row r="318" spans="4:33" ht="12.75">
      <c r="D318" s="66"/>
      <c r="E318" s="66"/>
      <c r="F318" s="66"/>
      <c r="M318" s="66"/>
      <c r="N318" s="66"/>
      <c r="O318" s="66"/>
      <c r="V318" s="66"/>
      <c r="W318" s="66"/>
      <c r="X318" s="66"/>
      <c r="AE318" s="66"/>
      <c r="AF318" s="66"/>
      <c r="AG318" s="66"/>
    </row>
    <row r="319" spans="4:33" ht="12.75">
      <c r="D319" s="66"/>
      <c r="E319" s="66"/>
      <c r="F319" s="66"/>
      <c r="M319" s="66"/>
      <c r="N319" s="66"/>
      <c r="O319" s="66"/>
      <c r="V319" s="66"/>
      <c r="W319" s="66"/>
      <c r="X319" s="66"/>
      <c r="AE319" s="66"/>
      <c r="AF319" s="66"/>
      <c r="AG319" s="66"/>
    </row>
    <row r="320" spans="4:33" ht="12.75">
      <c r="D320" s="66"/>
      <c r="E320" s="66"/>
      <c r="F320" s="66"/>
      <c r="M320" s="66"/>
      <c r="N320" s="66"/>
      <c r="O320" s="66"/>
      <c r="V320" s="66"/>
      <c r="W320" s="66"/>
      <c r="X320" s="66"/>
      <c r="AE320" s="66"/>
      <c r="AF320" s="66"/>
      <c r="AG320" s="66"/>
    </row>
    <row r="321" spans="4:33" ht="12.75">
      <c r="D321" s="66"/>
      <c r="E321" s="66"/>
      <c r="F321" s="66"/>
      <c r="M321" s="66"/>
      <c r="N321" s="66"/>
      <c r="O321" s="66"/>
      <c r="V321" s="66"/>
      <c r="W321" s="66"/>
      <c r="X321" s="66"/>
      <c r="AE321" s="66"/>
      <c r="AF321" s="66"/>
      <c r="AG321" s="66"/>
    </row>
    <row r="322" spans="4:33" ht="12.75">
      <c r="D322" s="66"/>
      <c r="E322" s="66"/>
      <c r="F322" s="66"/>
      <c r="M322" s="66"/>
      <c r="N322" s="66"/>
      <c r="O322" s="66"/>
      <c r="V322" s="66"/>
      <c r="W322" s="66"/>
      <c r="X322" s="66"/>
      <c r="AE322" s="66"/>
      <c r="AF322" s="66"/>
      <c r="AG322" s="66"/>
    </row>
    <row r="323" spans="4:33" ht="12.75">
      <c r="D323" s="66"/>
      <c r="E323" s="66"/>
      <c r="F323" s="66"/>
      <c r="M323" s="66"/>
      <c r="N323" s="66"/>
      <c r="O323" s="66"/>
      <c r="V323" s="66"/>
      <c r="W323" s="66"/>
      <c r="X323" s="66"/>
      <c r="AE323" s="66"/>
      <c r="AF323" s="66"/>
      <c r="AG323" s="66"/>
    </row>
    <row r="324" spans="4:33" ht="12.75">
      <c r="D324" s="66"/>
      <c r="E324" s="66"/>
      <c r="F324" s="66"/>
      <c r="M324" s="66"/>
      <c r="N324" s="66"/>
      <c r="O324" s="66"/>
      <c r="V324" s="66"/>
      <c r="W324" s="66"/>
      <c r="X324" s="66"/>
      <c r="AE324" s="66"/>
      <c r="AF324" s="66"/>
      <c r="AG324" s="66"/>
    </row>
    <row r="325" spans="4:33" ht="12.75">
      <c r="D325" s="66"/>
      <c r="E325" s="66"/>
      <c r="F325" s="66"/>
      <c r="M325" s="66"/>
      <c r="N325" s="66"/>
      <c r="O325" s="66"/>
      <c r="V325" s="66"/>
      <c r="W325" s="66"/>
      <c r="X325" s="66"/>
      <c r="AE325" s="66"/>
      <c r="AF325" s="66"/>
      <c r="AG325" s="66"/>
    </row>
    <row r="326" spans="4:33" ht="12.75">
      <c r="D326" s="66"/>
      <c r="E326" s="66"/>
      <c r="F326" s="66"/>
      <c r="M326" s="66"/>
      <c r="N326" s="66"/>
      <c r="O326" s="66"/>
      <c r="V326" s="66"/>
      <c r="W326" s="66"/>
      <c r="X326" s="66"/>
      <c r="AE326" s="66"/>
      <c r="AF326" s="66"/>
      <c r="AG326" s="66"/>
    </row>
    <row r="327" spans="4:33" ht="12.75">
      <c r="D327" s="66"/>
      <c r="E327" s="66"/>
      <c r="F327" s="66"/>
      <c r="M327" s="66"/>
      <c r="N327" s="66"/>
      <c r="O327" s="66"/>
      <c r="V327" s="66"/>
      <c r="W327" s="66"/>
      <c r="X327" s="66"/>
      <c r="AE327" s="66"/>
      <c r="AF327" s="66"/>
      <c r="AG327" s="66"/>
    </row>
    <row r="328" spans="4:33" ht="12.75">
      <c r="D328" s="66"/>
      <c r="E328" s="66"/>
      <c r="F328" s="66"/>
      <c r="M328" s="66"/>
      <c r="N328" s="66"/>
      <c r="O328" s="66"/>
      <c r="V328" s="66"/>
      <c r="W328" s="66"/>
      <c r="X328" s="66"/>
      <c r="AE328" s="66"/>
      <c r="AF328" s="66"/>
      <c r="AG328" s="66"/>
    </row>
    <row r="329" spans="4:33" ht="12.75">
      <c r="D329" s="66"/>
      <c r="E329" s="66"/>
      <c r="F329" s="66"/>
      <c r="M329" s="66"/>
      <c r="N329" s="66"/>
      <c r="O329" s="66"/>
      <c r="V329" s="66"/>
      <c r="W329" s="66"/>
      <c r="X329" s="66"/>
      <c r="AE329" s="66"/>
      <c r="AF329" s="66"/>
      <c r="AG329" s="66"/>
    </row>
    <row r="330" spans="4:33" ht="12.75">
      <c r="D330" s="66"/>
      <c r="E330" s="66"/>
      <c r="F330" s="66"/>
      <c r="M330" s="66"/>
      <c r="N330" s="66"/>
      <c r="O330" s="66"/>
      <c r="V330" s="66"/>
      <c r="W330" s="66"/>
      <c r="X330" s="66"/>
      <c r="AE330" s="66"/>
      <c r="AF330" s="66"/>
      <c r="AG330" s="66"/>
    </row>
    <row r="331" spans="4:33" ht="12.75">
      <c r="D331" s="66"/>
      <c r="E331" s="66"/>
      <c r="F331" s="66"/>
      <c r="M331" s="66"/>
      <c r="N331" s="66"/>
      <c r="O331" s="66"/>
      <c r="V331" s="66"/>
      <c r="W331" s="66"/>
      <c r="X331" s="66"/>
      <c r="AE331" s="66"/>
      <c r="AF331" s="66"/>
      <c r="AG331" s="66"/>
    </row>
    <row r="332" spans="4:33" ht="12.75">
      <c r="D332" s="66"/>
      <c r="E332" s="66"/>
      <c r="F332" s="66"/>
      <c r="M332" s="66"/>
      <c r="N332" s="66"/>
      <c r="O332" s="66"/>
      <c r="V332" s="66"/>
      <c r="W332" s="66"/>
      <c r="X332" s="66"/>
      <c r="AE332" s="66"/>
      <c r="AF332" s="66"/>
      <c r="AG332" s="66"/>
    </row>
    <row r="333" spans="4:33" ht="12.75">
      <c r="D333" s="66"/>
      <c r="E333" s="66"/>
      <c r="F333" s="66"/>
      <c r="M333" s="66"/>
      <c r="N333" s="66"/>
      <c r="O333" s="66"/>
      <c r="V333" s="66"/>
      <c r="W333" s="66"/>
      <c r="X333" s="66"/>
      <c r="AE333" s="66"/>
      <c r="AF333" s="66"/>
      <c r="AG333" s="66"/>
    </row>
    <row r="334" spans="4:33" ht="12.75">
      <c r="D334" s="66"/>
      <c r="E334" s="66"/>
      <c r="F334" s="66"/>
      <c r="M334" s="66"/>
      <c r="N334" s="66"/>
      <c r="O334" s="66"/>
      <c r="V334" s="66"/>
      <c r="W334" s="66"/>
      <c r="X334" s="66"/>
      <c r="AE334" s="66"/>
      <c r="AF334" s="66"/>
      <c r="AG334" s="66"/>
    </row>
    <row r="335" spans="4:33" ht="12.75">
      <c r="D335" s="66"/>
      <c r="E335" s="66"/>
      <c r="F335" s="66"/>
      <c r="M335" s="66"/>
      <c r="N335" s="66"/>
      <c r="O335" s="66"/>
      <c r="V335" s="66"/>
      <c r="W335" s="66"/>
      <c r="X335" s="66"/>
      <c r="AE335" s="66"/>
      <c r="AF335" s="66"/>
      <c r="AG335" s="66"/>
    </row>
    <row r="336" spans="4:33" ht="12.75">
      <c r="D336" s="66"/>
      <c r="E336" s="66"/>
      <c r="F336" s="66"/>
      <c r="M336" s="66"/>
      <c r="N336" s="66"/>
      <c r="O336" s="66"/>
      <c r="V336" s="66"/>
      <c r="W336" s="66"/>
      <c r="X336" s="66"/>
      <c r="AE336" s="66"/>
      <c r="AF336" s="66"/>
      <c r="AG336" s="66"/>
    </row>
    <row r="337" spans="4:33" ht="12.75">
      <c r="D337" s="66"/>
      <c r="E337" s="66"/>
      <c r="F337" s="66"/>
      <c r="M337" s="66"/>
      <c r="N337" s="66"/>
      <c r="O337" s="66"/>
      <c r="V337" s="66"/>
      <c r="W337" s="66"/>
      <c r="X337" s="66"/>
      <c r="AE337" s="66"/>
      <c r="AF337" s="66"/>
      <c r="AG337" s="66"/>
    </row>
    <row r="338" spans="4:33" ht="12.75">
      <c r="D338" s="66"/>
      <c r="E338" s="66"/>
      <c r="F338" s="66"/>
      <c r="M338" s="66"/>
      <c r="N338" s="66"/>
      <c r="O338" s="66"/>
      <c r="V338" s="66"/>
      <c r="W338" s="66"/>
      <c r="X338" s="66"/>
      <c r="AE338" s="66"/>
      <c r="AF338" s="66"/>
      <c r="AG338" s="66"/>
    </row>
    <row r="339" spans="4:33" ht="12.75">
      <c r="D339" s="66"/>
      <c r="E339" s="66"/>
      <c r="F339" s="66"/>
      <c r="M339" s="66"/>
      <c r="N339" s="66"/>
      <c r="O339" s="66"/>
      <c r="V339" s="66"/>
      <c r="W339" s="66"/>
      <c r="X339" s="66"/>
      <c r="AE339" s="66"/>
      <c r="AF339" s="66"/>
      <c r="AG339" s="66"/>
    </row>
    <row r="340" spans="4:33" ht="12.75">
      <c r="D340" s="66"/>
      <c r="E340" s="66"/>
      <c r="F340" s="66"/>
      <c r="M340" s="66"/>
      <c r="N340" s="66"/>
      <c r="O340" s="66"/>
      <c r="V340" s="66"/>
      <c r="W340" s="66"/>
      <c r="X340" s="66"/>
      <c r="AE340" s="66"/>
      <c r="AF340" s="66"/>
      <c r="AG340" s="66"/>
    </row>
    <row r="341" spans="4:33" ht="12.75">
      <c r="D341" s="66"/>
      <c r="E341" s="66"/>
      <c r="F341" s="66"/>
      <c r="M341" s="66"/>
      <c r="N341" s="66"/>
      <c r="O341" s="66"/>
      <c r="V341" s="66"/>
      <c r="W341" s="66"/>
      <c r="X341" s="66"/>
      <c r="AE341" s="66"/>
      <c r="AF341" s="66"/>
      <c r="AG341" s="66"/>
    </row>
    <row r="342" spans="4:33" ht="12.75">
      <c r="D342" s="66"/>
      <c r="E342" s="66"/>
      <c r="F342" s="66"/>
      <c r="M342" s="66"/>
      <c r="N342" s="66"/>
      <c r="O342" s="66"/>
      <c r="V342" s="66"/>
      <c r="W342" s="66"/>
      <c r="X342" s="66"/>
      <c r="AE342" s="66"/>
      <c r="AF342" s="66"/>
      <c r="AG342" s="66"/>
    </row>
    <row r="343" spans="4:33" ht="12.75">
      <c r="D343" s="66"/>
      <c r="E343" s="66"/>
      <c r="F343" s="66"/>
      <c r="M343" s="66"/>
      <c r="N343" s="66"/>
      <c r="O343" s="66"/>
      <c r="V343" s="66"/>
      <c r="W343" s="66"/>
      <c r="X343" s="66"/>
      <c r="AE343" s="66"/>
      <c r="AF343" s="66"/>
      <c r="AG343" s="66"/>
    </row>
    <row r="344" spans="4:33" ht="12.75">
      <c r="D344" s="66"/>
      <c r="E344" s="66"/>
      <c r="F344" s="66"/>
      <c r="M344" s="66"/>
      <c r="N344" s="66"/>
      <c r="O344" s="66"/>
      <c r="V344" s="66"/>
      <c r="W344" s="66"/>
      <c r="X344" s="66"/>
      <c r="AE344" s="66"/>
      <c r="AF344" s="66"/>
      <c r="AG344" s="66"/>
    </row>
    <row r="345" spans="4:33" ht="12.75">
      <c r="D345" s="66"/>
      <c r="E345" s="66"/>
      <c r="F345" s="66"/>
      <c r="M345" s="66"/>
      <c r="N345" s="66"/>
      <c r="O345" s="66"/>
      <c r="V345" s="66"/>
      <c r="W345" s="66"/>
      <c r="X345" s="66"/>
      <c r="AE345" s="66"/>
      <c r="AF345" s="66"/>
      <c r="AG345" s="66"/>
    </row>
    <row r="346" spans="4:33" ht="12.75">
      <c r="D346" s="66"/>
      <c r="E346" s="66"/>
      <c r="F346" s="66"/>
      <c r="M346" s="66"/>
      <c r="N346" s="66"/>
      <c r="O346" s="66"/>
      <c r="V346" s="66"/>
      <c r="W346" s="66"/>
      <c r="X346" s="66"/>
      <c r="AE346" s="66"/>
      <c r="AF346" s="66"/>
      <c r="AG346" s="66"/>
    </row>
    <row r="347" spans="4:33" ht="12.75">
      <c r="D347" s="66"/>
      <c r="E347" s="66"/>
      <c r="F347" s="66"/>
      <c r="M347" s="66"/>
      <c r="N347" s="66"/>
      <c r="O347" s="66"/>
      <c r="V347" s="66"/>
      <c r="W347" s="66"/>
      <c r="X347" s="66"/>
      <c r="AE347" s="66"/>
      <c r="AF347" s="66"/>
      <c r="AG347" s="66"/>
    </row>
    <row r="348" spans="4:33" ht="12.75">
      <c r="D348" s="66"/>
      <c r="E348" s="66"/>
      <c r="F348" s="66"/>
      <c r="M348" s="66"/>
      <c r="N348" s="66"/>
      <c r="O348" s="66"/>
      <c r="V348" s="66"/>
      <c r="W348" s="66"/>
      <c r="X348" s="66"/>
      <c r="AE348" s="66"/>
      <c r="AF348" s="66"/>
      <c r="AG348" s="66"/>
    </row>
    <row r="349" spans="4:33" ht="12.75">
      <c r="D349" s="66"/>
      <c r="E349" s="66"/>
      <c r="F349" s="66"/>
      <c r="M349" s="66"/>
      <c r="N349" s="66"/>
      <c r="O349" s="66"/>
      <c r="V349" s="66"/>
      <c r="W349" s="66"/>
      <c r="X349" s="66"/>
      <c r="AE349" s="66"/>
      <c r="AF349" s="66"/>
      <c r="AG349" s="66"/>
    </row>
    <row r="350" spans="4:33" ht="12.75">
      <c r="D350" s="66"/>
      <c r="E350" s="66"/>
      <c r="F350" s="66"/>
      <c r="M350" s="66"/>
      <c r="N350" s="66"/>
      <c r="O350" s="66"/>
      <c r="V350" s="66"/>
      <c r="W350" s="66"/>
      <c r="X350" s="66"/>
      <c r="AE350" s="66"/>
      <c r="AF350" s="66"/>
      <c r="AG350" s="66"/>
    </row>
    <row r="351" spans="4:33" ht="12.75">
      <c r="D351" s="66"/>
      <c r="E351" s="66"/>
      <c r="F351" s="66"/>
      <c r="M351" s="66"/>
      <c r="N351" s="66"/>
      <c r="O351" s="66"/>
      <c r="V351" s="66"/>
      <c r="W351" s="66"/>
      <c r="X351" s="66"/>
      <c r="AE351" s="66"/>
      <c r="AF351" s="66"/>
      <c r="AG351" s="66"/>
    </row>
    <row r="352" spans="4:33" ht="12.75">
      <c r="D352" s="66"/>
      <c r="E352" s="66"/>
      <c r="F352" s="66"/>
      <c r="M352" s="66"/>
      <c r="N352" s="66"/>
      <c r="O352" s="66"/>
      <c r="V352" s="66"/>
      <c r="W352" s="66"/>
      <c r="X352" s="66"/>
      <c r="AE352" s="66"/>
      <c r="AF352" s="66"/>
      <c r="AG352" s="66"/>
    </row>
    <row r="353" spans="4:33" ht="12.75">
      <c r="D353" s="66"/>
      <c r="E353" s="66"/>
      <c r="F353" s="66"/>
      <c r="M353" s="66"/>
      <c r="N353" s="66"/>
      <c r="O353" s="66"/>
      <c r="V353" s="66"/>
      <c r="W353" s="66"/>
      <c r="X353" s="66"/>
      <c r="AE353" s="66"/>
      <c r="AF353" s="66"/>
      <c r="AG353" s="66"/>
    </row>
    <row r="354" spans="4:33" ht="12.75">
      <c r="D354" s="66"/>
      <c r="E354" s="66"/>
      <c r="F354" s="66"/>
      <c r="M354" s="66"/>
      <c r="N354" s="66"/>
      <c r="O354" s="66"/>
      <c r="V354" s="66"/>
      <c r="W354" s="66"/>
      <c r="X354" s="66"/>
      <c r="AE354" s="66"/>
      <c r="AF354" s="66"/>
      <c r="AG354" s="66"/>
    </row>
    <row r="355" spans="4:33" ht="12.75">
      <c r="D355" s="66"/>
      <c r="E355" s="66"/>
      <c r="F355" s="66"/>
      <c r="M355" s="66"/>
      <c r="N355" s="66"/>
      <c r="O355" s="66"/>
      <c r="V355" s="66"/>
      <c r="W355" s="66"/>
      <c r="X355" s="66"/>
      <c r="AE355" s="66"/>
      <c r="AF355" s="66"/>
      <c r="AG355" s="66"/>
    </row>
    <row r="356" spans="4:33" ht="12.75">
      <c r="D356" s="66"/>
      <c r="E356" s="66"/>
      <c r="F356" s="66"/>
      <c r="M356" s="66"/>
      <c r="N356" s="66"/>
      <c r="O356" s="66"/>
      <c r="V356" s="66"/>
      <c r="W356" s="66"/>
      <c r="X356" s="66"/>
      <c r="AE356" s="66"/>
      <c r="AF356" s="66"/>
      <c r="AG356" s="66"/>
    </row>
    <row r="357" spans="4:33" ht="12.75">
      <c r="D357" s="66"/>
      <c r="E357" s="66"/>
      <c r="F357" s="66"/>
      <c r="M357" s="66"/>
      <c r="N357" s="66"/>
      <c r="O357" s="66"/>
      <c r="V357" s="66"/>
      <c r="W357" s="66"/>
      <c r="X357" s="66"/>
      <c r="AE357" s="66"/>
      <c r="AF357" s="66"/>
      <c r="AG357" s="66"/>
    </row>
    <row r="358" spans="4:33" ht="12.75">
      <c r="D358" s="66"/>
      <c r="E358" s="66"/>
      <c r="F358" s="66"/>
      <c r="M358" s="66"/>
      <c r="N358" s="66"/>
      <c r="O358" s="66"/>
      <c r="V358" s="66"/>
      <c r="W358" s="66"/>
      <c r="X358" s="66"/>
      <c r="AE358" s="66"/>
      <c r="AF358" s="66"/>
      <c r="AG358" s="66"/>
    </row>
    <row r="359" spans="4:33" ht="12.75">
      <c r="D359" s="66"/>
      <c r="E359" s="66"/>
      <c r="F359" s="66"/>
      <c r="M359" s="66"/>
      <c r="N359" s="66"/>
      <c r="O359" s="66"/>
      <c r="V359" s="66"/>
      <c r="W359" s="66"/>
      <c r="X359" s="66"/>
      <c r="AE359" s="66"/>
      <c r="AF359" s="66"/>
      <c r="AG359" s="66"/>
    </row>
    <row r="360" spans="4:33" ht="12.75">
      <c r="D360" s="66"/>
      <c r="E360" s="66"/>
      <c r="F360" s="66"/>
      <c r="M360" s="66"/>
      <c r="N360" s="66"/>
      <c r="O360" s="66"/>
      <c r="V360" s="66"/>
      <c r="W360" s="66"/>
      <c r="X360" s="66"/>
      <c r="AE360" s="66"/>
      <c r="AF360" s="66"/>
      <c r="AG360" s="66"/>
    </row>
    <row r="361" spans="4:33" ht="12.75">
      <c r="D361" s="66"/>
      <c r="E361" s="66"/>
      <c r="F361" s="66"/>
      <c r="M361" s="66"/>
      <c r="N361" s="66"/>
      <c r="O361" s="66"/>
      <c r="V361" s="66"/>
      <c r="W361" s="66"/>
      <c r="X361" s="66"/>
      <c r="AE361" s="66"/>
      <c r="AF361" s="66"/>
      <c r="AG361" s="66"/>
    </row>
    <row r="362" spans="4:33" ht="12.75">
      <c r="D362" s="66"/>
      <c r="E362" s="66"/>
      <c r="F362" s="66"/>
      <c r="M362" s="66"/>
      <c r="N362" s="66"/>
      <c r="O362" s="66"/>
      <c r="V362" s="66"/>
      <c r="W362" s="66"/>
      <c r="X362" s="66"/>
      <c r="AE362" s="66"/>
      <c r="AF362" s="66"/>
      <c r="AG362" s="66"/>
    </row>
    <row r="363" spans="4:33" ht="12.75">
      <c r="D363" s="66"/>
      <c r="E363" s="66"/>
      <c r="F363" s="66"/>
      <c r="M363" s="66"/>
      <c r="N363" s="66"/>
      <c r="O363" s="66"/>
      <c r="V363" s="66"/>
      <c r="W363" s="66"/>
      <c r="X363" s="66"/>
      <c r="AE363" s="66"/>
      <c r="AF363" s="66"/>
      <c r="AG363" s="66"/>
    </row>
    <row r="364" spans="4:33" ht="12.75">
      <c r="D364" s="66"/>
      <c r="E364" s="66"/>
      <c r="F364" s="66"/>
      <c r="M364" s="66"/>
      <c r="N364" s="66"/>
      <c r="O364" s="66"/>
      <c r="V364" s="66"/>
      <c r="W364" s="66"/>
      <c r="X364" s="66"/>
      <c r="AE364" s="66"/>
      <c r="AF364" s="66"/>
      <c r="AG364" s="66"/>
    </row>
    <row r="365" spans="4:33" ht="12.75">
      <c r="D365" s="66"/>
      <c r="E365" s="66"/>
      <c r="F365" s="66"/>
      <c r="M365" s="66"/>
      <c r="N365" s="66"/>
      <c r="O365" s="66"/>
      <c r="V365" s="66"/>
      <c r="W365" s="66"/>
      <c r="X365" s="66"/>
      <c r="AE365" s="66"/>
      <c r="AF365" s="66"/>
      <c r="AG365" s="66"/>
    </row>
    <row r="366" spans="4:33" ht="12.75">
      <c r="D366" s="66"/>
      <c r="E366" s="66"/>
      <c r="F366" s="66"/>
      <c r="M366" s="66"/>
      <c r="N366" s="66"/>
      <c r="O366" s="66"/>
      <c r="V366" s="66"/>
      <c r="W366" s="66"/>
      <c r="X366" s="66"/>
      <c r="AE366" s="66"/>
      <c r="AF366" s="66"/>
      <c r="AG366" s="66"/>
    </row>
    <row r="367" spans="4:33" ht="12.75">
      <c r="D367" s="66"/>
      <c r="E367" s="66"/>
      <c r="F367" s="66"/>
      <c r="M367" s="66"/>
      <c r="N367" s="66"/>
      <c r="O367" s="66"/>
      <c r="V367" s="66"/>
      <c r="W367" s="66"/>
      <c r="X367" s="66"/>
      <c r="AE367" s="66"/>
      <c r="AF367" s="66"/>
      <c r="AG367" s="66"/>
    </row>
    <row r="368" spans="4:33" ht="12.75">
      <c r="D368" s="66"/>
      <c r="E368" s="66"/>
      <c r="F368" s="66"/>
      <c r="M368" s="66"/>
      <c r="N368" s="66"/>
      <c r="O368" s="66"/>
      <c r="V368" s="66"/>
      <c r="W368" s="66"/>
      <c r="X368" s="66"/>
      <c r="AE368" s="66"/>
      <c r="AF368" s="66"/>
      <c r="AG368" s="66"/>
    </row>
    <row r="369" spans="4:33" ht="12.75">
      <c r="D369" s="66"/>
      <c r="E369" s="66"/>
      <c r="F369" s="66"/>
      <c r="M369" s="66"/>
      <c r="N369" s="66"/>
      <c r="O369" s="66"/>
      <c r="V369" s="66"/>
      <c r="W369" s="66"/>
      <c r="X369" s="66"/>
      <c r="AE369" s="66"/>
      <c r="AF369" s="66"/>
      <c r="AG369" s="66"/>
    </row>
    <row r="370" spans="4:33" ht="12.75">
      <c r="D370" s="66"/>
      <c r="E370" s="66"/>
      <c r="F370" s="66"/>
      <c r="M370" s="66"/>
      <c r="N370" s="66"/>
      <c r="O370" s="66"/>
      <c r="V370" s="66"/>
      <c r="W370" s="66"/>
      <c r="X370" s="66"/>
      <c r="AE370" s="66"/>
      <c r="AF370" s="66"/>
      <c r="AG370" s="66"/>
    </row>
    <row r="371" spans="4:33" ht="12.75">
      <c r="D371" s="66"/>
      <c r="E371" s="66"/>
      <c r="F371" s="66"/>
      <c r="M371" s="66"/>
      <c r="N371" s="66"/>
      <c r="O371" s="66"/>
      <c r="V371" s="66"/>
      <c r="W371" s="66"/>
      <c r="X371" s="66"/>
      <c r="AE371" s="66"/>
      <c r="AF371" s="66"/>
      <c r="AG371" s="66"/>
    </row>
    <row r="372" spans="4:33" ht="12.75">
      <c r="D372" s="66"/>
      <c r="E372" s="66"/>
      <c r="F372" s="66"/>
      <c r="M372" s="66"/>
      <c r="N372" s="66"/>
      <c r="O372" s="66"/>
      <c r="V372" s="66"/>
      <c r="W372" s="66"/>
      <c r="X372" s="66"/>
      <c r="AE372" s="66"/>
      <c r="AF372" s="66"/>
      <c r="AG372" s="66"/>
    </row>
    <row r="373" spans="4:33" ht="12.75">
      <c r="D373" s="66"/>
      <c r="E373" s="66"/>
      <c r="F373" s="66"/>
      <c r="M373" s="66"/>
      <c r="N373" s="66"/>
      <c r="O373" s="66"/>
      <c r="V373" s="66"/>
      <c r="W373" s="66"/>
      <c r="X373" s="66"/>
      <c r="AE373" s="66"/>
      <c r="AF373" s="66"/>
      <c r="AG373" s="66"/>
    </row>
    <row r="374" spans="4:33" ht="12.75">
      <c r="D374" s="66"/>
      <c r="E374" s="66"/>
      <c r="F374" s="66"/>
      <c r="M374" s="66"/>
      <c r="N374" s="66"/>
      <c r="O374" s="66"/>
      <c r="V374" s="66"/>
      <c r="W374" s="66"/>
      <c r="X374" s="66"/>
      <c r="AE374" s="66"/>
      <c r="AF374" s="66"/>
      <c r="AG374" s="66"/>
    </row>
    <row r="375" spans="4:33" ht="12.75">
      <c r="D375" s="66"/>
      <c r="E375" s="66"/>
      <c r="F375" s="66"/>
      <c r="M375" s="66"/>
      <c r="N375" s="66"/>
      <c r="O375" s="66"/>
      <c r="V375" s="66"/>
      <c r="W375" s="66"/>
      <c r="X375" s="66"/>
      <c r="AE375" s="66"/>
      <c r="AF375" s="66"/>
      <c r="AG375" s="66"/>
    </row>
    <row r="376" spans="4:33" ht="12.75">
      <c r="D376" s="66"/>
      <c r="E376" s="66"/>
      <c r="F376" s="66"/>
      <c r="M376" s="66"/>
      <c r="N376" s="66"/>
      <c r="O376" s="66"/>
      <c r="V376" s="66"/>
      <c r="W376" s="66"/>
      <c r="X376" s="66"/>
      <c r="AE376" s="66"/>
      <c r="AF376" s="66"/>
      <c r="AG376" s="66"/>
    </row>
    <row r="377" spans="4:33" ht="12.75">
      <c r="D377" s="66"/>
      <c r="E377" s="66"/>
      <c r="F377" s="66"/>
      <c r="M377" s="66"/>
      <c r="N377" s="66"/>
      <c r="O377" s="66"/>
      <c r="V377" s="66"/>
      <c r="W377" s="66"/>
      <c r="X377" s="66"/>
      <c r="AE377" s="66"/>
      <c r="AF377" s="66"/>
      <c r="AG377" s="66"/>
    </row>
    <row r="378" spans="4:33" ht="12.75">
      <c r="D378" s="66"/>
      <c r="E378" s="66"/>
      <c r="F378" s="66"/>
      <c r="M378" s="66"/>
      <c r="N378" s="66"/>
      <c r="O378" s="66"/>
      <c r="V378" s="66"/>
      <c r="W378" s="66"/>
      <c r="X378" s="66"/>
      <c r="AE378" s="66"/>
      <c r="AF378" s="66"/>
      <c r="AG378" s="66"/>
    </row>
    <row r="379" spans="4:33" ht="12.75">
      <c r="D379" s="66"/>
      <c r="E379" s="66"/>
      <c r="F379" s="66"/>
      <c r="M379" s="66"/>
      <c r="N379" s="66"/>
      <c r="O379" s="66"/>
      <c r="V379" s="66"/>
      <c r="W379" s="66"/>
      <c r="X379" s="66"/>
      <c r="AE379" s="66"/>
      <c r="AF379" s="66"/>
      <c r="AG379" s="66"/>
    </row>
    <row r="380" spans="4:33" ht="12.75">
      <c r="D380" s="66"/>
      <c r="E380" s="66"/>
      <c r="F380" s="66"/>
      <c r="M380" s="66"/>
      <c r="N380" s="66"/>
      <c r="O380" s="66"/>
      <c r="V380" s="66"/>
      <c r="W380" s="66"/>
      <c r="X380" s="66"/>
      <c r="AE380" s="66"/>
      <c r="AF380" s="66"/>
      <c r="AG380" s="66"/>
    </row>
    <row r="381" spans="4:33" ht="12.75">
      <c r="D381" s="66"/>
      <c r="E381" s="66"/>
      <c r="F381" s="66"/>
      <c r="M381" s="66"/>
      <c r="N381" s="66"/>
      <c r="O381" s="66"/>
      <c r="V381" s="66"/>
      <c r="W381" s="66"/>
      <c r="X381" s="66"/>
      <c r="AE381" s="66"/>
      <c r="AF381" s="66"/>
      <c r="AG381" s="66"/>
    </row>
    <row r="382" spans="4:33" ht="12.75">
      <c r="D382" s="66"/>
      <c r="E382" s="66"/>
      <c r="F382" s="66"/>
      <c r="M382" s="66"/>
      <c r="N382" s="66"/>
      <c r="O382" s="66"/>
      <c r="V382" s="66"/>
      <c r="W382" s="66"/>
      <c r="X382" s="66"/>
      <c r="AE382" s="66"/>
      <c r="AF382" s="66"/>
      <c r="AG382" s="66"/>
    </row>
    <row r="383" spans="4:33" ht="12.75">
      <c r="D383" s="66"/>
      <c r="E383" s="66"/>
      <c r="F383" s="66"/>
      <c r="M383" s="66"/>
      <c r="N383" s="66"/>
      <c r="O383" s="66"/>
      <c r="V383" s="66"/>
      <c r="W383" s="66"/>
      <c r="X383" s="66"/>
      <c r="AE383" s="66"/>
      <c r="AF383" s="66"/>
      <c r="AG383" s="66"/>
    </row>
  </sheetData>
  <sheetProtection/>
  <mergeCells count="28">
    <mergeCell ref="A67:C67"/>
    <mergeCell ref="A59:C59"/>
    <mergeCell ref="AN1:AP1"/>
    <mergeCell ref="Y1:AA1"/>
    <mergeCell ref="A1:C1"/>
    <mergeCell ref="A2:C5"/>
    <mergeCell ref="AB1:AD1"/>
    <mergeCell ref="AE1:AG1"/>
    <mergeCell ref="AH1:AJ1"/>
    <mergeCell ref="A35:C35"/>
    <mergeCell ref="A51:C51"/>
    <mergeCell ref="AQ1:AS1"/>
    <mergeCell ref="M1:O1"/>
    <mergeCell ref="J1:L1"/>
    <mergeCell ref="G1:I1"/>
    <mergeCell ref="D1:F1"/>
    <mergeCell ref="AK1:AM1"/>
    <mergeCell ref="P1:R1"/>
    <mergeCell ref="S1:U1"/>
    <mergeCell ref="V1:X1"/>
    <mergeCell ref="AI46:AJ46"/>
    <mergeCell ref="AI47:AJ47"/>
    <mergeCell ref="H46:I46"/>
    <mergeCell ref="H47:I47"/>
    <mergeCell ref="Q46:R46"/>
    <mergeCell ref="Q47:R47"/>
    <mergeCell ref="Z46:AA46"/>
    <mergeCell ref="Z47:AA47"/>
  </mergeCells>
  <printOptions/>
  <pageMargins left="0.75" right="0.75" top="1" bottom="1" header="0.5" footer="0.5"/>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AS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C1"/>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10.8515625" style="0" bestFit="1" customWidth="1"/>
    <col min="6" max="6" width="21.28125" style="0" bestFit="1" customWidth="1"/>
    <col min="7" max="7" width="12.421875" style="0" bestFit="1" customWidth="1"/>
    <col min="8" max="8" width="9.28125" style="0" bestFit="1" customWidth="1"/>
    <col min="9" max="9" width="19.8515625" style="0" bestFit="1" customWidth="1"/>
    <col min="10" max="10" width="12.421875" style="0" bestFit="1" customWidth="1"/>
    <col min="11" max="11" width="9.28125" style="0" bestFit="1" customWidth="1"/>
    <col min="12" max="12" width="19.8515625" style="0" bestFit="1" customWidth="1"/>
    <col min="13" max="13" width="12.28125" style="0" bestFit="1" customWidth="1"/>
    <col min="14" max="14" width="9.28125" style="0" bestFit="1" customWidth="1"/>
    <col min="15" max="15" width="21.28125" style="0" bestFit="1" customWidth="1"/>
    <col min="16" max="16" width="12.421875" style="0" bestFit="1" customWidth="1"/>
    <col min="17" max="17" width="9.28125" style="0" bestFit="1" customWidth="1"/>
    <col min="18" max="18" width="19.8515625" style="0" bestFit="1" customWidth="1"/>
    <col min="19" max="19" width="12.421875" style="0" bestFit="1" customWidth="1"/>
    <col min="20" max="20" width="9.28125" style="0" bestFit="1" customWidth="1"/>
    <col min="21" max="21" width="19.8515625" style="0" bestFit="1" customWidth="1"/>
    <col min="22" max="22" width="12.28125" style="0" bestFit="1" customWidth="1"/>
    <col min="23" max="23" width="9.28125" style="0" bestFit="1" customWidth="1"/>
    <col min="24" max="24" width="21.28125" style="0" bestFit="1" customWidth="1"/>
    <col min="25" max="25" width="12.421875" style="0" bestFit="1" customWidth="1"/>
    <col min="26" max="26" width="9.28125" style="0" bestFit="1" customWidth="1"/>
    <col min="27" max="27" width="19.8515625" style="0" bestFit="1" customWidth="1"/>
    <col min="28" max="28" width="12.421875" style="0" bestFit="1" customWidth="1"/>
    <col min="29" max="29" width="9.28125" style="0" bestFit="1" customWidth="1"/>
    <col min="30" max="30" width="19.8515625" style="0" bestFit="1" customWidth="1"/>
    <col min="31" max="31" width="12.28125" style="0" bestFit="1" customWidth="1"/>
    <col min="32" max="32" width="9.28125" style="0" bestFit="1" customWidth="1"/>
    <col min="33" max="33" width="21.28125" style="0" bestFit="1" customWidth="1"/>
    <col min="34" max="34" width="12.421875" style="0" bestFit="1" customWidth="1"/>
    <col min="35" max="35" width="9.28125" style="0" bestFit="1" customWidth="1"/>
    <col min="36" max="36" width="19.8515625" style="0" bestFit="1" customWidth="1"/>
    <col min="37" max="37" width="12.421875" style="0" bestFit="1" customWidth="1"/>
    <col min="38" max="38" width="9.28125" style="0" bestFit="1" customWidth="1"/>
    <col min="39" max="39" width="19.8515625" style="0" bestFit="1" customWidth="1"/>
    <col min="40" max="40" width="12.421875" style="46" bestFit="1" customWidth="1"/>
    <col min="41" max="41" width="13.00390625" style="46" bestFit="1" customWidth="1"/>
    <col min="42" max="42" width="8.57421875" style="46" bestFit="1" customWidth="1"/>
    <col min="43" max="43" width="12.421875" style="46" bestFit="1" customWidth="1"/>
    <col min="44" max="44" width="13.00390625" style="46" bestFit="1" customWidth="1"/>
    <col min="45" max="45" width="8.57421875" style="46" bestFit="1" customWidth="1"/>
  </cols>
  <sheetData>
    <row r="1" spans="1:45" ht="21.75" thickBot="1" thickTop="1">
      <c r="A1" s="363" t="s">
        <v>79</v>
      </c>
      <c r="B1" s="364"/>
      <c r="C1" s="365"/>
      <c r="D1" s="400" t="s">
        <v>155</v>
      </c>
      <c r="E1" s="398"/>
      <c r="F1" s="399"/>
      <c r="G1" s="397" t="s">
        <v>156</v>
      </c>
      <c r="H1" s="398"/>
      <c r="I1" s="399"/>
      <c r="J1" s="397" t="s">
        <v>160</v>
      </c>
      <c r="K1" s="398"/>
      <c r="L1" s="399"/>
      <c r="M1" s="394" t="s">
        <v>152</v>
      </c>
      <c r="N1" s="395"/>
      <c r="O1" s="396"/>
      <c r="P1" s="394" t="s">
        <v>157</v>
      </c>
      <c r="Q1" s="395"/>
      <c r="R1" s="396"/>
      <c r="S1" s="394" t="s">
        <v>147</v>
      </c>
      <c r="T1" s="395"/>
      <c r="U1" s="396"/>
      <c r="V1" s="404" t="s">
        <v>154</v>
      </c>
      <c r="W1" s="405"/>
      <c r="X1" s="406"/>
      <c r="Y1" s="404" t="s">
        <v>158</v>
      </c>
      <c r="Z1" s="405"/>
      <c r="AA1" s="406"/>
      <c r="AB1" s="404" t="s">
        <v>148</v>
      </c>
      <c r="AC1" s="405"/>
      <c r="AD1" s="406"/>
      <c r="AE1" s="401" t="s">
        <v>153</v>
      </c>
      <c r="AF1" s="402"/>
      <c r="AG1" s="403"/>
      <c r="AH1" s="401" t="s">
        <v>159</v>
      </c>
      <c r="AI1" s="402"/>
      <c r="AJ1" s="403"/>
      <c r="AK1" s="401" t="s">
        <v>149</v>
      </c>
      <c r="AL1" s="402"/>
      <c r="AM1" s="403"/>
      <c r="AN1" s="392"/>
      <c r="AO1" s="392"/>
      <c r="AP1" s="392"/>
      <c r="AQ1" s="392"/>
      <c r="AR1" s="392"/>
      <c r="AS1" s="392"/>
    </row>
    <row r="2" spans="1:45" ht="13.5" customHeight="1" thickTop="1">
      <c r="A2" s="340" t="s">
        <v>126</v>
      </c>
      <c r="B2" s="341"/>
      <c r="C2" s="342"/>
      <c r="D2" s="205" t="s">
        <v>109</v>
      </c>
      <c r="E2" s="143">
        <f>1/((1/E17)+(1/E19)+(1/E20))</f>
        <v>0.03753804583962622</v>
      </c>
      <c r="F2" s="133" t="s">
        <v>112</v>
      </c>
      <c r="G2" s="137" t="s">
        <v>101</v>
      </c>
      <c r="H2" s="143">
        <f>(H17*H18*H19)/(H21*H37*H22*H38*H39*H31*H27*(1/365)*((H36*H30)+(H40*H29))*(1/24)*H28)</f>
        <v>0.4195922384352459</v>
      </c>
      <c r="I2" s="138" t="s">
        <v>120</v>
      </c>
      <c r="J2" s="137" t="s">
        <v>101</v>
      </c>
      <c r="K2" s="143">
        <f>(K17*K18*K19)/((1-EXP(-K19*K18))*K37*K22*K38*K39*K31*K27*(1/365)*((K36*K30)+(K40*K29))*(1/24)*K28)</f>
        <v>0.6359746843046709</v>
      </c>
      <c r="L2" s="138" t="s">
        <v>120</v>
      </c>
      <c r="M2" s="206" t="s">
        <v>109</v>
      </c>
      <c r="N2" s="197">
        <f>1/((1/N17)+(1/N19)+(1/N20))</f>
        <v>0.10184841182911572</v>
      </c>
      <c r="O2" s="102" t="s">
        <v>112</v>
      </c>
      <c r="P2" s="196" t="s">
        <v>101</v>
      </c>
      <c r="Q2" s="197">
        <f>(Q17*Q18*Q19)/(Q21*Q22*Q30*Q38*Q39*Q31*Q36*(1/24)*Q27*(1/365)*Q28)</f>
        <v>0.8815088713891254</v>
      </c>
      <c r="R2" s="198" t="s">
        <v>120</v>
      </c>
      <c r="S2" s="196" t="s">
        <v>101</v>
      </c>
      <c r="T2" s="197">
        <f>(T17*T18*T19)/(T21*T22*T30*T38*T39*T31*T36*(1/24)*T27*(1/365)*T28)</f>
        <v>1.3361003251254937</v>
      </c>
      <c r="U2" s="198" t="s">
        <v>120</v>
      </c>
      <c r="V2" s="207" t="s">
        <v>109</v>
      </c>
      <c r="W2" s="165">
        <f>1/((1/W17)+(1/W19)+(1/W20))</f>
        <v>0.10184841182911572</v>
      </c>
      <c r="X2" s="97" t="s">
        <v>112</v>
      </c>
      <c r="Y2" s="146" t="s">
        <v>101</v>
      </c>
      <c r="Z2" s="165">
        <f>(Z17*Z18*Z19)/(Z21*Z22*Z30*Z38*Z39*Z31*Z36*(1/24)*Z27*(1/365)*Z28)</f>
        <v>0.8815088713891254</v>
      </c>
      <c r="AA2" s="147" t="s">
        <v>120</v>
      </c>
      <c r="AB2" s="146" t="s">
        <v>101</v>
      </c>
      <c r="AC2" s="165">
        <f>(AC17*AC18*AC19)/(AC21*AC22*AC30*AC38*AC39*AC31*AC36*(1/24)*AC27*(1/365)*AC28)</f>
        <v>1.3361003251254937</v>
      </c>
      <c r="AD2" s="147" t="s">
        <v>120</v>
      </c>
      <c r="AE2" s="208" t="s">
        <v>109</v>
      </c>
      <c r="AF2" s="168">
        <f>1/((1/AF17)+(1/AF19)+(1/AF20))</f>
        <v>0.10195056947602212</v>
      </c>
      <c r="AG2" s="128" t="s">
        <v>112</v>
      </c>
      <c r="AH2" s="152" t="s">
        <v>101</v>
      </c>
      <c r="AI2" s="168">
        <f>(AI17*AI18*AI19)/(AI21*AI22*AI30*AI38*AI39*AI31*AI36*(1/24)*AI27*(1/365)*AI28)</f>
        <v>2.2037721784728133</v>
      </c>
      <c r="AJ2" s="153" t="s">
        <v>120</v>
      </c>
      <c r="AK2" s="152" t="s">
        <v>101</v>
      </c>
      <c r="AL2" s="168">
        <f>(AL17*AL18*AL19)/(AL21*AL22*AL30*AL38*AL39*AL31*AL36*(1/24)*AL27*(1/365)*AL28)</f>
        <v>3.3402508128137343</v>
      </c>
      <c r="AM2" s="153" t="s">
        <v>120</v>
      </c>
      <c r="AN2" s="136"/>
      <c r="AO2" s="65"/>
      <c r="AP2" s="70"/>
      <c r="AQ2" s="136"/>
      <c r="AR2" s="65"/>
      <c r="AS2" s="70"/>
    </row>
    <row r="3" spans="1:45" ht="13.5" thickBot="1">
      <c r="A3" s="343"/>
      <c r="B3" s="344"/>
      <c r="C3" s="345"/>
      <c r="D3" s="132" t="s">
        <v>108</v>
      </c>
      <c r="E3" s="145">
        <f>1/((1/E17)+(1/E18)+(1/E20))</f>
        <v>0.3701695668892963</v>
      </c>
      <c r="F3" s="130" t="s">
        <v>112</v>
      </c>
      <c r="G3" s="139" t="s">
        <v>102</v>
      </c>
      <c r="H3" s="144">
        <f>(H17*H18*H19)/(H21*H37*H23*H38*H39*H31*H27*(1/365)*((H36*H30)+(H40*H29))*(1/24)*H28)</f>
        <v>2.09796119217623</v>
      </c>
      <c r="I3" s="140" t="s">
        <v>121</v>
      </c>
      <c r="J3" s="139" t="s">
        <v>102</v>
      </c>
      <c r="K3" s="144">
        <f>(K17*K18*K19)/((1-EXP(-K19*K18))*K37*K23*K38*K39*K32*K27*(1/365)*((K36*K30)+(K40*K29))*(1/24)*K28)</f>
        <v>5.075684500866749</v>
      </c>
      <c r="L3" s="140" t="s">
        <v>121</v>
      </c>
      <c r="M3" s="101" t="s">
        <v>108</v>
      </c>
      <c r="N3" s="203">
        <f>1/((1/N17)+(1/N18)+(1/N20))</f>
        <v>0.528976907457334</v>
      </c>
      <c r="O3" s="99" t="s">
        <v>112</v>
      </c>
      <c r="P3" s="199" t="s">
        <v>102</v>
      </c>
      <c r="Q3" s="200">
        <f>(Q17*Q18*Q19)/(Q21*Q23*Q30*Q38*Q39*Q31*Q36*(1/24)*Q27*(1/365)*Q28)</f>
        <v>4.4075443569456265</v>
      </c>
      <c r="R3" s="201" t="s">
        <v>121</v>
      </c>
      <c r="S3" s="199" t="s">
        <v>102</v>
      </c>
      <c r="T3" s="200">
        <f>(T17*T18*T19)/(T21*T23*T30*T38*T39*T32*T36*(1/24)*T27*(1/365)*T28)</f>
        <v>10.663354814597737</v>
      </c>
      <c r="U3" s="201" t="s">
        <v>121</v>
      </c>
      <c r="V3" s="96" t="s">
        <v>108</v>
      </c>
      <c r="W3" s="164">
        <f>1/((1/W17)+(1/W18)+(1/W20))</f>
        <v>0.528976907457334</v>
      </c>
      <c r="X3" s="94" t="s">
        <v>112</v>
      </c>
      <c r="Y3" s="148" t="s">
        <v>102</v>
      </c>
      <c r="Z3" s="163">
        <f>(Z17*Z18*Z19)/(Z21*Z23*Z30*Z38*Z39*Z31*Z36*(1/24)*Z27*(1/365)*Z28)</f>
        <v>4.4075443569456265</v>
      </c>
      <c r="AA3" s="149" t="s">
        <v>121</v>
      </c>
      <c r="AB3" s="148" t="s">
        <v>102</v>
      </c>
      <c r="AC3" s="163">
        <f>(AC17*AC18*AC19)/(AC21*AC23*AC30*AC38*AC39*AC32*AC36*(1/24)*AC27*(1/365)*AC28)</f>
        <v>10.663354814597737</v>
      </c>
      <c r="AD3" s="149" t="s">
        <v>121</v>
      </c>
      <c r="AE3" s="127" t="s">
        <v>108</v>
      </c>
      <c r="AF3" s="167">
        <f>1/((1/AF17)+(1/AF18)+(1/AF20))</f>
        <v>0.5317442728011416</v>
      </c>
      <c r="AG3" s="125" t="s">
        <v>112</v>
      </c>
      <c r="AH3" s="154" t="s">
        <v>102</v>
      </c>
      <c r="AI3" s="166">
        <f>(AI17*AI18*AI19)/(AI21*AI23*AI30*AI38*AI39*AI31*AI36*(1/24)*AI27*(1/365)*AI28)</f>
        <v>11.018860892364064</v>
      </c>
      <c r="AJ3" s="155" t="s">
        <v>121</v>
      </c>
      <c r="AK3" s="154" t="s">
        <v>102</v>
      </c>
      <c r="AL3" s="166">
        <f>(AL17*AL18*AL19)/(AL21*AL23*AL30*AL38*AL39*AL32*AL36*(1/24)*AL27*(1/365)*AL28)</f>
        <v>26.658387036494346</v>
      </c>
      <c r="AM3" s="155" t="s">
        <v>121</v>
      </c>
      <c r="AN3" s="136"/>
      <c r="AO3" s="65"/>
      <c r="AP3" s="70"/>
      <c r="AQ3" s="136"/>
      <c r="AR3" s="65"/>
      <c r="AS3" s="70"/>
    </row>
    <row r="4" spans="1:45" ht="12.75">
      <c r="A4" s="343"/>
      <c r="B4" s="344"/>
      <c r="C4" s="345"/>
      <c r="D4" s="131" t="s">
        <v>109</v>
      </c>
      <c r="E4" s="144">
        <f>E2/E49</f>
        <v>0.0013889076960661717</v>
      </c>
      <c r="F4" s="133" t="s">
        <v>113</v>
      </c>
      <c r="G4" s="139" t="s">
        <v>103</v>
      </c>
      <c r="H4" s="144">
        <f>(H17*H18*H19)/(H21*H37*H24*H38*H39*H31*H27*(1/365)*((H36*H30)+(H40*H29))*(1/24)*H28)</f>
        <v>2.054411456237553</v>
      </c>
      <c r="I4" s="140" t="s">
        <v>122</v>
      </c>
      <c r="J4" s="139" t="s">
        <v>103</v>
      </c>
      <c r="K4" s="144">
        <f>(K17*K18*K19)/((1-EXP(-K19*K18))*K37*K24*K38*K39*K33*K27*(1/365)*((K36*K30)+(K40*K29))*(1/24)*K28)</f>
        <v>3.5386080412564604</v>
      </c>
      <c r="L4" s="140" t="s">
        <v>122</v>
      </c>
      <c r="M4" s="100" t="s">
        <v>109</v>
      </c>
      <c r="N4" s="200">
        <f>N2/N39</f>
        <v>0.0037683912376772857</v>
      </c>
      <c r="O4" s="102" t="s">
        <v>113</v>
      </c>
      <c r="P4" s="199" t="s">
        <v>103</v>
      </c>
      <c r="Q4" s="200">
        <f>(Q17*Q18*Q19)/(Q21*Q24*Q30*Q38*Q39*Q31*Q36*(1/24)*Q27*(1/365)*Q28)</f>
        <v>4.316052010185924</v>
      </c>
      <c r="R4" s="201" t="s">
        <v>122</v>
      </c>
      <c r="S4" s="199" t="s">
        <v>103</v>
      </c>
      <c r="T4" s="200">
        <f>(T17*T18*T19)/(T21*T24*T30*T38*T39*T33*T36*(1/24)*T27*(1/365)*T28)</f>
        <v>7.434156533421813</v>
      </c>
      <c r="U4" s="201" t="s">
        <v>122</v>
      </c>
      <c r="V4" s="95" t="s">
        <v>109</v>
      </c>
      <c r="W4" s="163">
        <f>W2/W39</f>
        <v>0.0037683912376772857</v>
      </c>
      <c r="X4" s="97" t="s">
        <v>113</v>
      </c>
      <c r="Y4" s="148" t="s">
        <v>103</v>
      </c>
      <c r="Z4" s="163">
        <f>(Z17*Z18*Z19)/(Z21*Z24*Z30*Z38*Z39*Z31*Z36*(1/24)*Z27*(1/365)*Z28)</f>
        <v>4.316052010185924</v>
      </c>
      <c r="AA4" s="149" t="s">
        <v>122</v>
      </c>
      <c r="AB4" s="148" t="s">
        <v>103</v>
      </c>
      <c r="AC4" s="163">
        <f>(AC17*AC18*AC19)/(AC21*AC24*AC30*AC38*AC39*AC33*AC36*(1/24)*AC27*(1/365)*AC28)</f>
        <v>7.434156533421813</v>
      </c>
      <c r="AD4" s="149" t="s">
        <v>122</v>
      </c>
      <c r="AE4" s="126" t="s">
        <v>109</v>
      </c>
      <c r="AF4" s="166">
        <f>AF2/AF39</f>
        <v>0.003772171070612822</v>
      </c>
      <c r="AG4" s="128" t="s">
        <v>113</v>
      </c>
      <c r="AH4" s="154" t="s">
        <v>103</v>
      </c>
      <c r="AI4" s="166">
        <f>(AI17*AI18*AI19)/(AI21*AI24*AI30*AI38*AI39*AI31*AI36*(1/24)*AI27*(1/365)*AI28)</f>
        <v>10.790130025464812</v>
      </c>
      <c r="AJ4" s="155" t="s">
        <v>122</v>
      </c>
      <c r="AK4" s="154" t="s">
        <v>103</v>
      </c>
      <c r="AL4" s="166">
        <f>(AL17*AL18*AL19)/(AL21*AL24*AL30*AL38*AL39*AL33*AL36*(1/24)*AL27*(1/365)*AL28)</f>
        <v>18.58539133355453</v>
      </c>
      <c r="AM4" s="155" t="s">
        <v>122</v>
      </c>
      <c r="AN4" s="136"/>
      <c r="AO4" s="65"/>
      <c r="AP4" s="70"/>
      <c r="AQ4" s="136"/>
      <c r="AR4" s="65"/>
      <c r="AS4" s="70"/>
    </row>
    <row r="5" spans="1:45" ht="13.5" thickBot="1">
      <c r="A5" s="346"/>
      <c r="B5" s="344"/>
      <c r="C5" s="347"/>
      <c r="D5" s="132" t="s">
        <v>108</v>
      </c>
      <c r="E5" s="145">
        <f>E3/E49</f>
        <v>0.013696273974903977</v>
      </c>
      <c r="F5" s="134" t="s">
        <v>113</v>
      </c>
      <c r="G5" s="139" t="s">
        <v>104</v>
      </c>
      <c r="H5" s="144">
        <f>(H17*H18*H19)/(H21*H37*H25*H38*H39*H31*H27*(1/365)*((H36*H30)+(H40*H29))*(1/24)*H28)</f>
        <v>0.7295794530484645</v>
      </c>
      <c r="I5" s="140" t="s">
        <v>122</v>
      </c>
      <c r="J5" s="139" t="s">
        <v>104</v>
      </c>
      <c r="K5" s="144">
        <f>(K17*K18*K19)/((1-EXP(-K19*K18))*K37*K25*K38*K39*K34*K27*(1/365)*((K36*K30)+(K40*K29))*(1/24)*K28)</f>
        <v>1.1291103599600696</v>
      </c>
      <c r="L5" s="140" t="s">
        <v>122</v>
      </c>
      <c r="M5" s="101" t="s">
        <v>108</v>
      </c>
      <c r="N5" s="203">
        <f>N3/N39</f>
        <v>0.019572145575921376</v>
      </c>
      <c r="O5" s="103" t="s">
        <v>113</v>
      </c>
      <c r="P5" s="199" t="s">
        <v>104</v>
      </c>
      <c r="Q5" s="200">
        <f>(Q17*Q18*Q19)/(Q21*Q25*Q30*Q38*Q39*Q31*Q36*(1/24)*Q27*(1/365)*Q28)</f>
        <v>1.5327518036173093</v>
      </c>
      <c r="R5" s="201" t="s">
        <v>122</v>
      </c>
      <c r="S5" s="199" t="s">
        <v>104</v>
      </c>
      <c r="T5" s="200">
        <f>(T17*T18*T19)/(T21*T25*T30*T38*T39*T34*T36*(1/24)*T27*(1/365)*T28)</f>
        <v>2.3721144194514787</v>
      </c>
      <c r="U5" s="201" t="s">
        <v>122</v>
      </c>
      <c r="V5" s="96" t="s">
        <v>108</v>
      </c>
      <c r="W5" s="164">
        <f>W3/W39</f>
        <v>0.019572145575921376</v>
      </c>
      <c r="X5" s="98" t="s">
        <v>113</v>
      </c>
      <c r="Y5" s="148" t="s">
        <v>104</v>
      </c>
      <c r="Z5" s="163">
        <f>(Z17*Z18*Z19)/(Z21*Z25*Z30*Z38*Z39*Z31*Z36*(1/24)*Z27*(1/365)*Z28)</f>
        <v>1.5327518036173093</v>
      </c>
      <c r="AA5" s="149" t="s">
        <v>122</v>
      </c>
      <c r="AB5" s="148" t="s">
        <v>104</v>
      </c>
      <c r="AC5" s="163">
        <f>(AC17*AC18*AC19)/(AC21*AC25*AC30*AC38*AC39*AC34*AC36*(1/24)*AC27*(1/365)*AC28)</f>
        <v>2.3721144194514787</v>
      </c>
      <c r="AD5" s="149" t="s">
        <v>122</v>
      </c>
      <c r="AE5" s="127" t="s">
        <v>108</v>
      </c>
      <c r="AF5" s="167">
        <f>AF3/AF39</f>
        <v>0.01967453809364226</v>
      </c>
      <c r="AG5" s="129" t="s">
        <v>113</v>
      </c>
      <c r="AH5" s="154" t="s">
        <v>104</v>
      </c>
      <c r="AI5" s="166">
        <f>(AI17*AI18*AI19)/(AI21*AI25*AI30*AI38*AI39*AI31*AI36*(1/24)*AI27*(1/365)*AI28)</f>
        <v>3.831879509043273</v>
      </c>
      <c r="AJ5" s="155" t="s">
        <v>122</v>
      </c>
      <c r="AK5" s="154" t="s">
        <v>104</v>
      </c>
      <c r="AL5" s="166">
        <f>(AL17*AL18*AL19)/(AL21*AL25*AL30*AL38*AL39*AL34*AL36*(1/24)*AL27*(1/365)*AL28)</f>
        <v>5.930286048628698</v>
      </c>
      <c r="AM5" s="155" t="s">
        <v>122</v>
      </c>
      <c r="AN5" s="136"/>
      <c r="AO5" s="65"/>
      <c r="AP5" s="70"/>
      <c r="AQ5" s="136"/>
      <c r="AR5" s="65"/>
      <c r="AS5" s="70"/>
    </row>
    <row r="6" spans="1:45" ht="14.25" thickBot="1" thickTop="1">
      <c r="A6" t="s">
        <v>57</v>
      </c>
      <c r="B6" s="258">
        <v>1E-06</v>
      </c>
      <c r="D6" s="131" t="s">
        <v>109</v>
      </c>
      <c r="E6" s="144">
        <f>E2*E12*E50*E51</f>
        <v>4.2141101332261027E-13</v>
      </c>
      <c r="F6" s="133" t="s">
        <v>114</v>
      </c>
      <c r="G6" s="141" t="s">
        <v>105</v>
      </c>
      <c r="H6" s="145">
        <f>(H17*H18*H19)/(H21*H37*H26*H38*H39*H31*H27*(1/365)*((H36*H30)+(H40*H29))*(1/24)*H28)</f>
        <v>0.4693377100023111</v>
      </c>
      <c r="I6" s="142" t="s">
        <v>122</v>
      </c>
      <c r="J6" s="141" t="s">
        <v>105</v>
      </c>
      <c r="K6" s="145">
        <f>(K17*K18*K19)/((1-EXP(-K19*K18))*K37*K26*K38*K39*K35*K27*(1/365)*((K36*K30)+(K40*K29))*(1/24)*K28)</f>
        <v>0.7162868507734362</v>
      </c>
      <c r="L6" s="142" t="s">
        <v>122</v>
      </c>
      <c r="M6" s="100" t="s">
        <v>109</v>
      </c>
      <c r="N6" s="200">
        <f>N2*N12*N40*N41</f>
        <v>1.1433744478221766E-12</v>
      </c>
      <c r="O6" s="102" t="s">
        <v>114</v>
      </c>
      <c r="P6" s="202" t="s">
        <v>105</v>
      </c>
      <c r="Q6" s="203">
        <f>(Q17*Q18*Q19)/(Q21*Q26*Q30*Q38*Q39*Q31*Q36*(1/24)*Q27*(1/365)*Q28)</f>
        <v>0.9860176551105166</v>
      </c>
      <c r="R6" s="204" t="s">
        <v>122</v>
      </c>
      <c r="S6" s="202" t="s">
        <v>105</v>
      </c>
      <c r="T6" s="203">
        <f>(T17*T18*T19)/(T21*T26*T30*T38*T39*T35*T36*(1/24)*T27*(1/365)*T28)</f>
        <v>1.5048257703022454</v>
      </c>
      <c r="U6" s="204" t="s">
        <v>122</v>
      </c>
      <c r="V6" s="95" t="s">
        <v>109</v>
      </c>
      <c r="W6" s="163">
        <f>W2*W12*W40*W41</f>
        <v>1.1433744478221766E-12</v>
      </c>
      <c r="X6" s="97" t="s">
        <v>114</v>
      </c>
      <c r="Y6" s="150" t="s">
        <v>105</v>
      </c>
      <c r="Z6" s="164">
        <f>(Z17*Z18*Z19)/(Z21*Z26*Z30*Z38*Z39*Z31*Z36*(1/24)*Z27*(1/365)*Z28)</f>
        <v>0.9860176551105166</v>
      </c>
      <c r="AA6" s="151" t="s">
        <v>122</v>
      </c>
      <c r="AB6" s="150" t="s">
        <v>105</v>
      </c>
      <c r="AC6" s="164">
        <f>(AC17*AC18*AC19)/(AC21*AC26*AC30*AC38*AC39*AC35*AC36*(1/24)*AC27*(1/365)*AC28)</f>
        <v>1.5048257703022454</v>
      </c>
      <c r="AD6" s="151" t="s">
        <v>122</v>
      </c>
      <c r="AE6" s="126" t="s">
        <v>109</v>
      </c>
      <c r="AF6" s="166">
        <f>AF2*AF12*AF40*AF41</f>
        <v>1.144521293816382E-12</v>
      </c>
      <c r="AG6" s="128" t="s">
        <v>114</v>
      </c>
      <c r="AH6" s="156" t="s">
        <v>105</v>
      </c>
      <c r="AI6" s="167">
        <f>(AI17*AI18*AI19)/(AI21*AI26*AI30*AI38*AI39*AI31*AI36*(1/24)*AI27*(1/365)*AI28)</f>
        <v>2.4650441377762915</v>
      </c>
      <c r="AJ6" s="157" t="s">
        <v>122</v>
      </c>
      <c r="AK6" s="156" t="s">
        <v>105</v>
      </c>
      <c r="AL6" s="167">
        <f>(AL17*AL18*AL19)/(AL21*AL26*AL30*AL38*AL39*AL35*AL36*(1/24)*AL27*(1/365)*AL28)</f>
        <v>3.7620644257556135</v>
      </c>
      <c r="AM6" s="157" t="s">
        <v>122</v>
      </c>
      <c r="AN6" s="136"/>
      <c r="AO6" s="65"/>
      <c r="AP6" s="70"/>
      <c r="AQ6" s="136"/>
      <c r="AR6" s="65"/>
      <c r="AS6" s="70"/>
    </row>
    <row r="7" spans="1:45" ht="13.5" thickBot="1">
      <c r="A7" s="75" t="s">
        <v>220</v>
      </c>
      <c r="B7" s="39">
        <v>1.1248E-10</v>
      </c>
      <c r="C7" s="78" t="s">
        <v>136</v>
      </c>
      <c r="D7" s="132" t="s">
        <v>108</v>
      </c>
      <c r="E7" s="145">
        <f>E3*E12*E50*E51</f>
        <v>4.155611428215023E-12</v>
      </c>
      <c r="F7" s="134" t="s">
        <v>114</v>
      </c>
      <c r="G7" s="137" t="s">
        <v>101</v>
      </c>
      <c r="H7" s="143">
        <f>H2/H41</f>
        <v>0.015524912822104114</v>
      </c>
      <c r="I7" s="138" t="s">
        <v>123</v>
      </c>
      <c r="J7" s="137" t="s">
        <v>101</v>
      </c>
      <c r="K7" s="143">
        <f>K2/K41</f>
        <v>0.023531063319272846</v>
      </c>
      <c r="L7" s="138" t="s">
        <v>123</v>
      </c>
      <c r="M7" s="101" t="s">
        <v>108</v>
      </c>
      <c r="N7" s="203">
        <f>N3*N12*N40*N41</f>
        <v>5.938420330888365E-12</v>
      </c>
      <c r="O7" s="103" t="s">
        <v>114</v>
      </c>
      <c r="P7" s="196" t="s">
        <v>101</v>
      </c>
      <c r="Q7" s="197">
        <f>Q2/Q41</f>
        <v>0.03261582824139767</v>
      </c>
      <c r="R7" s="198" t="s">
        <v>123</v>
      </c>
      <c r="S7" s="196" t="s">
        <v>101</v>
      </c>
      <c r="T7" s="197">
        <f>T2/T41</f>
        <v>0.049435712029643315</v>
      </c>
      <c r="U7" s="198" t="s">
        <v>123</v>
      </c>
      <c r="V7" s="96" t="s">
        <v>108</v>
      </c>
      <c r="W7" s="164">
        <f>W3*W12*W40*W41</f>
        <v>5.938420330888365E-12</v>
      </c>
      <c r="X7" s="98" t="s">
        <v>114</v>
      </c>
      <c r="Y7" s="146" t="s">
        <v>101</v>
      </c>
      <c r="Z7" s="165">
        <f>Z2/Z41</f>
        <v>0.03261582824139767</v>
      </c>
      <c r="AA7" s="147" t="s">
        <v>123</v>
      </c>
      <c r="AB7" s="146" t="s">
        <v>101</v>
      </c>
      <c r="AC7" s="165">
        <f>AC2/AC41</f>
        <v>0.049435712029643315</v>
      </c>
      <c r="AD7" s="147" t="s">
        <v>123</v>
      </c>
      <c r="AE7" s="127" t="s">
        <v>108</v>
      </c>
      <c r="AF7" s="167">
        <f>AF3*AF12*AF40*AF41</f>
        <v>5.969487431151128E-12</v>
      </c>
      <c r="AG7" s="129" t="s">
        <v>114</v>
      </c>
      <c r="AH7" s="152" t="s">
        <v>101</v>
      </c>
      <c r="AI7" s="168">
        <f>AI2/AI41</f>
        <v>0.08153957060349418</v>
      </c>
      <c r="AJ7" s="153" t="s">
        <v>123</v>
      </c>
      <c r="AK7" s="152" t="s">
        <v>101</v>
      </c>
      <c r="AL7" s="168">
        <f>AL2/AL41</f>
        <v>0.1235892800741083</v>
      </c>
      <c r="AM7" s="153" t="s">
        <v>123</v>
      </c>
      <c r="AN7" s="136"/>
      <c r="AO7" s="65"/>
      <c r="AP7" s="70"/>
      <c r="AQ7" s="136"/>
      <c r="AR7" s="65"/>
      <c r="AS7" s="70"/>
    </row>
    <row r="8" spans="1:45" ht="12.75">
      <c r="A8" s="75" t="s">
        <v>221</v>
      </c>
      <c r="B8" s="39">
        <v>4.255E-11</v>
      </c>
      <c r="C8" s="75" t="s">
        <v>136</v>
      </c>
      <c r="D8" t="s">
        <v>57</v>
      </c>
      <c r="E8" s="45">
        <f>B6</f>
        <v>1E-06</v>
      </c>
      <c r="G8" s="139" t="s">
        <v>102</v>
      </c>
      <c r="H8" s="144">
        <f>H3/H41</f>
        <v>0.07762456411052059</v>
      </c>
      <c r="I8" s="140" t="s">
        <v>124</v>
      </c>
      <c r="J8" s="139" t="s">
        <v>102</v>
      </c>
      <c r="K8" s="144">
        <f>K3/K41</f>
        <v>0.1878003265320699</v>
      </c>
      <c r="L8" s="140" t="s">
        <v>124</v>
      </c>
      <c r="M8" t="s">
        <v>57</v>
      </c>
      <c r="N8" s="45">
        <f>B6</f>
        <v>1E-06</v>
      </c>
      <c r="P8" s="199" t="s">
        <v>102</v>
      </c>
      <c r="Q8" s="200">
        <f>Q3/Q41</f>
        <v>0.16307914120698835</v>
      </c>
      <c r="R8" s="201" t="s">
        <v>124</v>
      </c>
      <c r="S8" s="199" t="s">
        <v>102</v>
      </c>
      <c r="T8" s="200">
        <f>T3/T41</f>
        <v>0.39454412814011663</v>
      </c>
      <c r="U8" s="201" t="s">
        <v>124</v>
      </c>
      <c r="V8" t="s">
        <v>57</v>
      </c>
      <c r="W8" s="45">
        <f>B6</f>
        <v>1E-06</v>
      </c>
      <c r="Y8" s="148" t="s">
        <v>102</v>
      </c>
      <c r="Z8" s="163">
        <f>Z3/Z41</f>
        <v>0.16307914120698835</v>
      </c>
      <c r="AA8" s="149" t="s">
        <v>124</v>
      </c>
      <c r="AB8" s="148" t="s">
        <v>102</v>
      </c>
      <c r="AC8" s="163">
        <f>AC3/AC41</f>
        <v>0.39454412814011663</v>
      </c>
      <c r="AD8" s="149" t="s">
        <v>124</v>
      </c>
      <c r="AE8" t="s">
        <v>57</v>
      </c>
      <c r="AF8" s="45">
        <f>B6</f>
        <v>1E-06</v>
      </c>
      <c r="AH8" s="154" t="s">
        <v>102</v>
      </c>
      <c r="AI8" s="166">
        <f>AI3/AI41</f>
        <v>0.40769785301747075</v>
      </c>
      <c r="AJ8" s="155" t="s">
        <v>124</v>
      </c>
      <c r="AK8" s="154" t="s">
        <v>102</v>
      </c>
      <c r="AL8" s="166">
        <f>AL3/AL41</f>
        <v>0.9863603203502919</v>
      </c>
      <c r="AM8" s="155" t="s">
        <v>124</v>
      </c>
      <c r="AN8" s="136"/>
      <c r="AO8" s="65"/>
      <c r="AP8" s="70"/>
      <c r="AQ8" s="136"/>
      <c r="AR8" s="65"/>
      <c r="AS8" s="70"/>
    </row>
    <row r="9" spans="1:45" ht="12.75">
      <c r="A9" s="81" t="s">
        <v>222</v>
      </c>
      <c r="B9" s="39">
        <v>3.1783E-11</v>
      </c>
      <c r="C9" s="81" t="s">
        <v>136</v>
      </c>
      <c r="D9" t="s">
        <v>223</v>
      </c>
      <c r="E9" s="267">
        <f>E30</f>
        <v>20</v>
      </c>
      <c r="F9" t="s">
        <v>209</v>
      </c>
      <c r="G9" s="139" t="s">
        <v>103</v>
      </c>
      <c r="H9" s="144">
        <f>H4/H41</f>
        <v>0.07601322388078954</v>
      </c>
      <c r="I9" s="140" t="s">
        <v>123</v>
      </c>
      <c r="J9" s="139" t="s">
        <v>103</v>
      </c>
      <c r="K9" s="144">
        <f>K4/K41</f>
        <v>0.13092849752648916</v>
      </c>
      <c r="L9" s="140" t="s">
        <v>123</v>
      </c>
      <c r="M9" t="s">
        <v>224</v>
      </c>
      <c r="N9" s="267">
        <f>N31</f>
        <v>15</v>
      </c>
      <c r="O9" t="s">
        <v>209</v>
      </c>
      <c r="P9" s="199" t="s">
        <v>103</v>
      </c>
      <c r="Q9" s="200">
        <f>Q4/Q41</f>
        <v>0.15969392437687935</v>
      </c>
      <c r="R9" s="201" t="s">
        <v>123</v>
      </c>
      <c r="S9" s="199" t="s">
        <v>103</v>
      </c>
      <c r="T9" s="200">
        <f>T4/T41</f>
        <v>0.2750637917366074</v>
      </c>
      <c r="U9" s="201" t="s">
        <v>123</v>
      </c>
      <c r="V9" t="s">
        <v>225</v>
      </c>
      <c r="W9" s="267">
        <f>W31</f>
        <v>15</v>
      </c>
      <c r="X9" t="s">
        <v>209</v>
      </c>
      <c r="Y9" s="148" t="s">
        <v>103</v>
      </c>
      <c r="Z9" s="163">
        <f>Z4/Z41</f>
        <v>0.15969392437687935</v>
      </c>
      <c r="AA9" s="149" t="s">
        <v>123</v>
      </c>
      <c r="AB9" s="148" t="s">
        <v>103</v>
      </c>
      <c r="AC9" s="163">
        <f>AC4/AC41</f>
        <v>0.2750637917366074</v>
      </c>
      <c r="AD9" s="149" t="s">
        <v>123</v>
      </c>
      <c r="AE9" t="s">
        <v>226</v>
      </c>
      <c r="AF9" s="267">
        <f>AF31</f>
        <v>15</v>
      </c>
      <c r="AG9" t="s">
        <v>209</v>
      </c>
      <c r="AH9" s="154" t="s">
        <v>103</v>
      </c>
      <c r="AI9" s="166">
        <f>AI4/AI41</f>
        <v>0.3992348109421984</v>
      </c>
      <c r="AJ9" s="155" t="s">
        <v>123</v>
      </c>
      <c r="AK9" s="154" t="s">
        <v>103</v>
      </c>
      <c r="AL9" s="166">
        <f>AL4/AL41</f>
        <v>0.6876594793415183</v>
      </c>
      <c r="AM9" s="155" t="s">
        <v>123</v>
      </c>
      <c r="AN9" s="136"/>
      <c r="AO9" s="65"/>
      <c r="AP9" s="70"/>
      <c r="AQ9" s="136"/>
      <c r="AR9" s="65"/>
      <c r="AS9" s="70"/>
    </row>
    <row r="10" spans="1:45" ht="12.75">
      <c r="A10" s="75" t="s">
        <v>101</v>
      </c>
      <c r="B10" s="39">
        <v>2.533759704E-06</v>
      </c>
      <c r="C10" s="75" t="s">
        <v>210</v>
      </c>
      <c r="D10" s="1" t="s">
        <v>31</v>
      </c>
      <c r="E10" s="283">
        <f>B34</f>
        <v>0.38</v>
      </c>
      <c r="F10" s="1"/>
      <c r="G10" s="139" t="s">
        <v>104</v>
      </c>
      <c r="H10" s="144">
        <f>H5/H41</f>
        <v>0.026994439762793213</v>
      </c>
      <c r="I10" s="140" t="s">
        <v>123</v>
      </c>
      <c r="J10" s="139" t="s">
        <v>104</v>
      </c>
      <c r="K10" s="144">
        <f>K5/K41</f>
        <v>0.04177708331852262</v>
      </c>
      <c r="L10" s="140" t="s">
        <v>123</v>
      </c>
      <c r="M10" s="1" t="s">
        <v>31</v>
      </c>
      <c r="N10" s="297">
        <f>B34</f>
        <v>0.38</v>
      </c>
      <c r="O10" s="1"/>
      <c r="P10" s="199" t="s">
        <v>104</v>
      </c>
      <c r="Q10" s="200">
        <f>Q5/Q41</f>
        <v>0.0567118167338405</v>
      </c>
      <c r="R10" s="201" t="s">
        <v>123</v>
      </c>
      <c r="S10" s="199" t="s">
        <v>104</v>
      </c>
      <c r="T10" s="200">
        <f>T5/T41</f>
        <v>0.08776823351970481</v>
      </c>
      <c r="U10" s="201" t="s">
        <v>123</v>
      </c>
      <c r="V10" s="1" t="s">
        <v>31</v>
      </c>
      <c r="W10" s="297">
        <f>B34</f>
        <v>0.38</v>
      </c>
      <c r="X10" s="1"/>
      <c r="Y10" s="148" t="s">
        <v>104</v>
      </c>
      <c r="Z10" s="163">
        <f>Z5/Z41</f>
        <v>0.0567118167338405</v>
      </c>
      <c r="AA10" s="149" t="s">
        <v>123</v>
      </c>
      <c r="AB10" s="148" t="s">
        <v>104</v>
      </c>
      <c r="AC10" s="163">
        <f>AC5/AC41</f>
        <v>0.08776823351970481</v>
      </c>
      <c r="AD10" s="149" t="s">
        <v>123</v>
      </c>
      <c r="AE10" s="1" t="s">
        <v>31</v>
      </c>
      <c r="AF10" s="297">
        <f>B34</f>
        <v>0.38</v>
      </c>
      <c r="AG10" s="1"/>
      <c r="AH10" s="154" t="s">
        <v>104</v>
      </c>
      <c r="AI10" s="166">
        <f>AI5/AI41</f>
        <v>0.14177954183460126</v>
      </c>
      <c r="AJ10" s="155" t="s">
        <v>123</v>
      </c>
      <c r="AK10" s="154" t="s">
        <v>104</v>
      </c>
      <c r="AL10" s="166">
        <f>AL5/AL41</f>
        <v>0.21942058379926205</v>
      </c>
      <c r="AM10" s="155" t="s">
        <v>123</v>
      </c>
      <c r="AN10" s="136"/>
      <c r="AO10" s="65"/>
      <c r="AP10" s="70"/>
      <c r="AQ10" s="136"/>
      <c r="AR10" s="65"/>
      <c r="AS10" s="70"/>
    </row>
    <row r="11" spans="1:45" ht="13.5" thickBot="1">
      <c r="A11" s="75" t="s">
        <v>102</v>
      </c>
      <c r="B11" s="39">
        <v>5.067519408E-07</v>
      </c>
      <c r="C11" s="75" t="s">
        <v>211</v>
      </c>
      <c r="D11" s="1" t="s">
        <v>58</v>
      </c>
      <c r="E11" s="284">
        <f>0.693/E12</f>
        <v>0.022972045705420805</v>
      </c>
      <c r="F11" s="1"/>
      <c r="G11" s="141" t="s">
        <v>105</v>
      </c>
      <c r="H11" s="145">
        <f>H6/H41</f>
        <v>0.01736549527008553</v>
      </c>
      <c r="I11" s="140" t="s">
        <v>123</v>
      </c>
      <c r="J11" s="141" t="s">
        <v>105</v>
      </c>
      <c r="K11" s="145">
        <f>K6/K41</f>
        <v>0.026502613478617168</v>
      </c>
      <c r="L11" s="140" t="s">
        <v>123</v>
      </c>
      <c r="M11" s="1" t="s">
        <v>58</v>
      </c>
      <c r="N11" s="284">
        <f>0.693/N12</f>
        <v>0.022972045705420805</v>
      </c>
      <c r="O11" s="1"/>
      <c r="P11" s="202" t="s">
        <v>105</v>
      </c>
      <c r="Q11" s="203">
        <f>Q6/Q41</f>
        <v>0.036482653239089155</v>
      </c>
      <c r="R11" s="201" t="s">
        <v>123</v>
      </c>
      <c r="S11" s="202" t="s">
        <v>105</v>
      </c>
      <c r="T11" s="203">
        <f>T6/T41</f>
        <v>0.055678553501183135</v>
      </c>
      <c r="U11" s="201" t="s">
        <v>123</v>
      </c>
      <c r="V11" s="1" t="s">
        <v>58</v>
      </c>
      <c r="W11" s="284">
        <f>0.693/W12</f>
        <v>0.022972045705420805</v>
      </c>
      <c r="X11" s="1"/>
      <c r="Y11" s="150" t="s">
        <v>105</v>
      </c>
      <c r="Z11" s="164">
        <f>Z6/Z41</f>
        <v>0.036482653239089155</v>
      </c>
      <c r="AA11" s="149" t="s">
        <v>123</v>
      </c>
      <c r="AB11" s="150" t="s">
        <v>105</v>
      </c>
      <c r="AC11" s="164">
        <f>AC6/AC41</f>
        <v>0.055678553501183135</v>
      </c>
      <c r="AD11" s="149" t="s">
        <v>123</v>
      </c>
      <c r="AE11" s="1" t="s">
        <v>58</v>
      </c>
      <c r="AF11" s="284">
        <f>0.693/AF12</f>
        <v>0.022972045705420805</v>
      </c>
      <c r="AG11" s="1"/>
      <c r="AH11" s="156" t="s">
        <v>105</v>
      </c>
      <c r="AI11" s="167">
        <f>AI6/AI41</f>
        <v>0.09120663309772288</v>
      </c>
      <c r="AJ11" s="155" t="s">
        <v>123</v>
      </c>
      <c r="AK11" s="156" t="s">
        <v>105</v>
      </c>
      <c r="AL11" s="167">
        <f>AL6/AL41</f>
        <v>0.13919638375295784</v>
      </c>
      <c r="AM11" s="155" t="s">
        <v>123</v>
      </c>
      <c r="AN11" s="136"/>
      <c r="AO11" s="65"/>
      <c r="AP11" s="70"/>
      <c r="AQ11" s="136"/>
      <c r="AR11" s="65"/>
      <c r="AS11" s="70"/>
    </row>
    <row r="12" spans="1:45" ht="14.25">
      <c r="A12" s="75" t="s">
        <v>103</v>
      </c>
      <c r="B12" s="39">
        <v>5.1749414784E-07</v>
      </c>
      <c r="C12" s="75" t="s">
        <v>210</v>
      </c>
      <c r="D12" s="74" t="s">
        <v>83</v>
      </c>
      <c r="E12" s="285">
        <f>B15</f>
        <v>30.1671</v>
      </c>
      <c r="F12" s="62" t="s">
        <v>84</v>
      </c>
      <c r="G12" s="137" t="s">
        <v>101</v>
      </c>
      <c r="H12" s="143">
        <f>H2*H20*H42*H43</f>
        <v>4.71044207087206E-09</v>
      </c>
      <c r="I12" s="133" t="s">
        <v>125</v>
      </c>
      <c r="J12" s="137" t="s">
        <v>101</v>
      </c>
      <c r="K12" s="143">
        <f>K2*K20*K42*K43</f>
        <v>7.139602772753903E-09</v>
      </c>
      <c r="L12" s="133" t="s">
        <v>125</v>
      </c>
      <c r="M12" s="74" t="s">
        <v>83</v>
      </c>
      <c r="N12" s="285">
        <f>B15</f>
        <v>30.1671</v>
      </c>
      <c r="O12" s="62" t="s">
        <v>84</v>
      </c>
      <c r="P12" s="196" t="s">
        <v>101</v>
      </c>
      <c r="Q12" s="197">
        <f>Q2*Q20*Q42*Q43</f>
        <v>9.896027841513785E-09</v>
      </c>
      <c r="R12" s="102" t="s">
        <v>125</v>
      </c>
      <c r="S12" s="196" t="s">
        <v>101</v>
      </c>
      <c r="T12" s="197">
        <f>T2*T20*T42*T43</f>
        <v>1.4999379411419297E-08</v>
      </c>
      <c r="U12" s="102" t="s">
        <v>125</v>
      </c>
      <c r="V12" s="74" t="s">
        <v>83</v>
      </c>
      <c r="W12" s="285">
        <f>B15</f>
        <v>30.1671</v>
      </c>
      <c r="X12" s="62" t="s">
        <v>84</v>
      </c>
      <c r="Y12" s="146" t="s">
        <v>101</v>
      </c>
      <c r="Z12" s="165">
        <f>Z2*Z20*Z42*Z43</f>
        <v>9.896027841513785E-09</v>
      </c>
      <c r="AA12" s="97" t="s">
        <v>125</v>
      </c>
      <c r="AB12" s="146" t="s">
        <v>101</v>
      </c>
      <c r="AC12" s="165">
        <f>AC2*AC20*AC42*AC43</f>
        <v>1.4999379411419297E-08</v>
      </c>
      <c r="AD12" s="97" t="s">
        <v>125</v>
      </c>
      <c r="AE12" s="74" t="s">
        <v>83</v>
      </c>
      <c r="AF12" s="285">
        <f>B15</f>
        <v>30.1671</v>
      </c>
      <c r="AG12" s="62" t="s">
        <v>84</v>
      </c>
      <c r="AH12" s="152" t="s">
        <v>101</v>
      </c>
      <c r="AI12" s="168">
        <f>AI2*AI20*AI42*AI43</f>
        <v>2.474006960378446E-08</v>
      </c>
      <c r="AJ12" s="128" t="s">
        <v>125</v>
      </c>
      <c r="AK12" s="152" t="s">
        <v>101</v>
      </c>
      <c r="AL12" s="168">
        <f>AL2*AL20*AL42*AL43</f>
        <v>3.749844852854824E-08</v>
      </c>
      <c r="AM12" s="128" t="s">
        <v>125</v>
      </c>
      <c r="AN12" s="136"/>
      <c r="AO12" s="65"/>
      <c r="AP12" s="49"/>
      <c r="AQ12" s="136"/>
      <c r="AR12" s="65"/>
      <c r="AS12" s="49"/>
    </row>
    <row r="13" spans="1:45" ht="12.75">
      <c r="A13" s="75" t="s">
        <v>104</v>
      </c>
      <c r="B13" s="39">
        <v>1.4572037376E-06</v>
      </c>
      <c r="C13" s="75" t="s">
        <v>210</v>
      </c>
      <c r="D13" s="66" t="s">
        <v>150</v>
      </c>
      <c r="E13" s="286">
        <f>1-EXP(-E11*E9)</f>
        <v>0.3683633140325091</v>
      </c>
      <c r="G13" s="139" t="s">
        <v>102</v>
      </c>
      <c r="H13" s="144">
        <f>H3*H20*H42*H44</f>
        <v>2.3552210354360305E-11</v>
      </c>
      <c r="I13" s="140" t="s">
        <v>121</v>
      </c>
      <c r="J13" s="139" t="s">
        <v>102</v>
      </c>
      <c r="K13" s="144">
        <f>K3*K20*K42*K44</f>
        <v>5.698083906536734E-11</v>
      </c>
      <c r="L13" s="140" t="s">
        <v>121</v>
      </c>
      <c r="M13" s="66" t="s">
        <v>150</v>
      </c>
      <c r="N13" s="286">
        <f>1-EXP(-N11*N9)</f>
        <v>0.2914826172564058</v>
      </c>
      <c r="P13" s="199" t="s">
        <v>102</v>
      </c>
      <c r="Q13" s="200">
        <f>Q3*Q20*Q42*Q44</f>
        <v>4.948013920756893E-11</v>
      </c>
      <c r="R13" s="201" t="s">
        <v>121</v>
      </c>
      <c r="S13" s="199" t="s">
        <v>102</v>
      </c>
      <c r="T13" s="200">
        <f>T3*T20*T42*T44</f>
        <v>1.1970935240039955E-10</v>
      </c>
      <c r="U13" s="201" t="s">
        <v>121</v>
      </c>
      <c r="V13" s="66" t="s">
        <v>150</v>
      </c>
      <c r="W13" s="286">
        <f>1-EXP(-W11*W9)</f>
        <v>0.2914826172564058</v>
      </c>
      <c r="Y13" s="148" t="s">
        <v>102</v>
      </c>
      <c r="Z13" s="163">
        <f>Z3*Z20*Z42*Z44</f>
        <v>4.948013920756893E-11</v>
      </c>
      <c r="AA13" s="149" t="s">
        <v>121</v>
      </c>
      <c r="AB13" s="148" t="s">
        <v>102</v>
      </c>
      <c r="AC13" s="163">
        <f>AC3*AC20*AC42*AC44</f>
        <v>1.1970935240039955E-10</v>
      </c>
      <c r="AD13" s="149" t="s">
        <v>121</v>
      </c>
      <c r="AE13" s="66" t="s">
        <v>150</v>
      </c>
      <c r="AF13" s="286">
        <f>1-EXP(-AF11*AF9)</f>
        <v>0.2914826172564058</v>
      </c>
      <c r="AH13" s="154" t="s">
        <v>102</v>
      </c>
      <c r="AI13" s="166">
        <f>AI3*AI20*AI42*AI44</f>
        <v>1.2370034801892232E-10</v>
      </c>
      <c r="AJ13" s="155" t="s">
        <v>121</v>
      </c>
      <c r="AK13" s="154" t="s">
        <v>102</v>
      </c>
      <c r="AL13" s="166">
        <f>AL3*AL20*AL42*AL44</f>
        <v>2.9927338100099887E-10</v>
      </c>
      <c r="AM13" s="155" t="s">
        <v>121</v>
      </c>
      <c r="AN13" s="136"/>
      <c r="AO13" s="65"/>
      <c r="AP13" s="70"/>
      <c r="AQ13" s="136"/>
      <c r="AR13" s="65"/>
      <c r="AS13" s="70"/>
    </row>
    <row r="14" spans="1:45" ht="12.75">
      <c r="A14" s="75" t="s">
        <v>105</v>
      </c>
      <c r="B14" s="39">
        <v>2.265204528E-06</v>
      </c>
      <c r="C14" s="75" t="s">
        <v>210</v>
      </c>
      <c r="D14" s="75" t="s">
        <v>221</v>
      </c>
      <c r="E14" s="285">
        <f>B8</f>
        <v>4.255E-11</v>
      </c>
      <c r="F14" s="26" t="s">
        <v>59</v>
      </c>
      <c r="G14" s="139" t="s">
        <v>103</v>
      </c>
      <c r="H14" s="144">
        <f>H4*H20*H42*H43</f>
        <v>2.3063310680939463E-08</v>
      </c>
      <c r="I14" s="130" t="s">
        <v>125</v>
      </c>
      <c r="J14" s="139" t="s">
        <v>103</v>
      </c>
      <c r="K14" s="144">
        <f>K4*K20*K42*K43</f>
        <v>3.972525386079795E-08</v>
      </c>
      <c r="L14" s="130" t="s">
        <v>125</v>
      </c>
      <c r="M14" s="81" t="s">
        <v>222</v>
      </c>
      <c r="N14" s="285">
        <f>B9</f>
        <v>3.1783E-11</v>
      </c>
      <c r="O14" s="26" t="s">
        <v>59</v>
      </c>
      <c r="P14" s="199" t="s">
        <v>103</v>
      </c>
      <c r="Q14" s="200">
        <f>Q4*Q20*Q42*Q43</f>
        <v>4.845302440452372E-08</v>
      </c>
      <c r="R14" s="99" t="s">
        <v>125</v>
      </c>
      <c r="S14" s="199" t="s">
        <v>103</v>
      </c>
      <c r="T14" s="200">
        <f>T4*T20*T42*T43</f>
        <v>8.34576059535065E-08</v>
      </c>
      <c r="U14" s="99" t="s">
        <v>125</v>
      </c>
      <c r="V14" s="81" t="s">
        <v>222</v>
      </c>
      <c r="W14" s="285">
        <f>B9</f>
        <v>3.1783E-11</v>
      </c>
      <c r="X14" s="26" t="s">
        <v>59</v>
      </c>
      <c r="Y14" s="148" t="s">
        <v>103</v>
      </c>
      <c r="Z14" s="163">
        <f>Z4*Z20*Z42*Z43</f>
        <v>4.845302440452372E-08</v>
      </c>
      <c r="AA14" s="94" t="s">
        <v>125</v>
      </c>
      <c r="AB14" s="148" t="s">
        <v>103</v>
      </c>
      <c r="AC14" s="163">
        <f>AC4*AC20*AC42*AC43</f>
        <v>8.34576059535065E-08</v>
      </c>
      <c r="AD14" s="94" t="s">
        <v>125</v>
      </c>
      <c r="AE14" s="81" t="s">
        <v>222</v>
      </c>
      <c r="AF14" s="285">
        <f>B9</f>
        <v>3.1783E-11</v>
      </c>
      <c r="AG14" s="26" t="s">
        <v>59</v>
      </c>
      <c r="AH14" s="154" t="s">
        <v>103</v>
      </c>
      <c r="AI14" s="166">
        <f>AI4*AI20*AI42*AI43</f>
        <v>1.211325610113093E-07</v>
      </c>
      <c r="AJ14" s="125" t="s">
        <v>125</v>
      </c>
      <c r="AK14" s="154" t="s">
        <v>103</v>
      </c>
      <c r="AL14" s="166">
        <f>AL4*AL20*AL42*AL43</f>
        <v>2.0864401488376622E-07</v>
      </c>
      <c r="AM14" s="125" t="s">
        <v>125</v>
      </c>
      <c r="AN14" s="136"/>
      <c r="AO14" s="65"/>
      <c r="AP14" s="49"/>
      <c r="AQ14" s="136"/>
      <c r="AR14" s="65"/>
      <c r="AS14" s="49"/>
    </row>
    <row r="15" spans="1:45" ht="12.75">
      <c r="A15" s="76" t="s">
        <v>83</v>
      </c>
      <c r="B15" s="44">
        <v>30.1671</v>
      </c>
      <c r="C15" s="274" t="s">
        <v>127</v>
      </c>
      <c r="D15" s="75" t="s">
        <v>220</v>
      </c>
      <c r="E15" s="285">
        <f>B7</f>
        <v>1.1248E-10</v>
      </c>
      <c r="F15" s="26" t="s">
        <v>59</v>
      </c>
      <c r="G15" s="139" t="s">
        <v>104</v>
      </c>
      <c r="H15" s="144">
        <f>H5*H20*H42*H43</f>
        <v>8.190432126436196E-09</v>
      </c>
      <c r="I15" s="130" t="s">
        <v>125</v>
      </c>
      <c r="J15" s="139" t="s">
        <v>104</v>
      </c>
      <c r="K15" s="144">
        <f>K5*K20*K42*K43</f>
        <v>1.2675660927494034E-08</v>
      </c>
      <c r="L15" s="130" t="s">
        <v>125</v>
      </c>
      <c r="M15" s="75" t="s">
        <v>220</v>
      </c>
      <c r="N15" s="285">
        <f>B7</f>
        <v>1.1248E-10</v>
      </c>
      <c r="O15" s="26" t="s">
        <v>59</v>
      </c>
      <c r="P15" s="199" t="s">
        <v>104</v>
      </c>
      <c r="Q15" s="200">
        <f>Q5*Q20*Q42*Q43</f>
        <v>1.720703558981163E-08</v>
      </c>
      <c r="R15" s="99" t="s">
        <v>125</v>
      </c>
      <c r="S15" s="199" t="s">
        <v>104</v>
      </c>
      <c r="T15" s="200">
        <f>T5*T20*T42*T43</f>
        <v>2.6629919561848364E-08</v>
      </c>
      <c r="U15" s="99" t="s">
        <v>125</v>
      </c>
      <c r="V15" s="75" t="s">
        <v>220</v>
      </c>
      <c r="W15" s="285">
        <f>B7</f>
        <v>1.1248E-10</v>
      </c>
      <c r="X15" s="26" t="s">
        <v>59</v>
      </c>
      <c r="Y15" s="148" t="s">
        <v>104</v>
      </c>
      <c r="Z15" s="163">
        <f>Z5*Z20*Z42*Z43</f>
        <v>1.720703558981163E-08</v>
      </c>
      <c r="AA15" s="94" t="s">
        <v>125</v>
      </c>
      <c r="AB15" s="148" t="s">
        <v>104</v>
      </c>
      <c r="AC15" s="163">
        <f>AC5*AC20*AC42*AC43</f>
        <v>2.6629919561848364E-08</v>
      </c>
      <c r="AD15" s="94" t="s">
        <v>125</v>
      </c>
      <c r="AE15" s="75" t="s">
        <v>220</v>
      </c>
      <c r="AF15" s="285">
        <f>B7</f>
        <v>1.1248E-10</v>
      </c>
      <c r="AG15" s="26" t="s">
        <v>59</v>
      </c>
      <c r="AH15" s="154" t="s">
        <v>104</v>
      </c>
      <c r="AI15" s="166">
        <f>AI5*AI20*AI42*AI43</f>
        <v>4.301758897452907E-08</v>
      </c>
      <c r="AJ15" s="125" t="s">
        <v>125</v>
      </c>
      <c r="AK15" s="154" t="s">
        <v>104</v>
      </c>
      <c r="AL15" s="166">
        <f>AL5*AL20*AL42*AL43</f>
        <v>6.657479890462092E-08</v>
      </c>
      <c r="AM15" s="125" t="s">
        <v>125</v>
      </c>
      <c r="AN15" s="136"/>
      <c r="AO15" s="65"/>
      <c r="AP15" s="49"/>
      <c r="AQ15" s="136"/>
      <c r="AR15" s="65"/>
      <c r="AS15" s="49"/>
    </row>
    <row r="16" spans="1:45" s="1" customFormat="1" ht="13.5" thickBot="1">
      <c r="A16" s="86" t="s">
        <v>130</v>
      </c>
      <c r="B16" s="300">
        <v>0.741573033707865</v>
      </c>
      <c r="C16" s="87"/>
      <c r="D16" s="75" t="s">
        <v>102</v>
      </c>
      <c r="E16" s="287">
        <f>B11</f>
        <v>5.067519408E-07</v>
      </c>
      <c r="F16" s="26" t="s">
        <v>212</v>
      </c>
      <c r="G16" s="141" t="s">
        <v>105</v>
      </c>
      <c r="H16" s="145">
        <f>H6*H20*H42*H43</f>
        <v>5.268896543191944E-09</v>
      </c>
      <c r="I16" s="134" t="s">
        <v>125</v>
      </c>
      <c r="J16" s="141" t="s">
        <v>105</v>
      </c>
      <c r="K16" s="145">
        <f>K6*K20*K42*K43</f>
        <v>8.041206217918048E-09</v>
      </c>
      <c r="L16" s="134" t="s">
        <v>125</v>
      </c>
      <c r="M16" s="75" t="s">
        <v>102</v>
      </c>
      <c r="N16" s="287">
        <f>B11</f>
        <v>5.067519408E-07</v>
      </c>
      <c r="O16" s="26" t="s">
        <v>212</v>
      </c>
      <c r="P16" s="202" t="s">
        <v>105</v>
      </c>
      <c r="Q16" s="203">
        <f>Q6*Q20*Q42*Q43</f>
        <v>1.1069268255713876E-08</v>
      </c>
      <c r="R16" s="103" t="s">
        <v>125</v>
      </c>
      <c r="S16" s="202" t="s">
        <v>105</v>
      </c>
      <c r="T16" s="203">
        <f>T6*T20*T42*T43</f>
        <v>1.689353131077537E-08</v>
      </c>
      <c r="U16" s="103" t="s">
        <v>125</v>
      </c>
      <c r="V16" s="75" t="s">
        <v>102</v>
      </c>
      <c r="W16" s="285">
        <f>B11</f>
        <v>5.067519408E-07</v>
      </c>
      <c r="X16" s="26" t="s">
        <v>212</v>
      </c>
      <c r="Y16" s="150" t="s">
        <v>105</v>
      </c>
      <c r="Z16" s="164">
        <f>Z6*Z20*Z42*Z43</f>
        <v>1.1069268255713876E-08</v>
      </c>
      <c r="AA16" s="98" t="s">
        <v>125</v>
      </c>
      <c r="AB16" s="150" t="s">
        <v>105</v>
      </c>
      <c r="AC16" s="164">
        <f>AC6*AC20*AC42*AC43</f>
        <v>1.689353131077537E-08</v>
      </c>
      <c r="AD16" s="98" t="s">
        <v>125</v>
      </c>
      <c r="AE16" s="75" t="s">
        <v>102</v>
      </c>
      <c r="AF16" s="287">
        <f>B11</f>
        <v>5.067519408E-07</v>
      </c>
      <c r="AG16" s="26" t="s">
        <v>212</v>
      </c>
      <c r="AH16" s="156" t="s">
        <v>105</v>
      </c>
      <c r="AI16" s="167">
        <f>AI6*AI20*AI42*AI43</f>
        <v>2.7673170639284684E-08</v>
      </c>
      <c r="AJ16" s="129" t="s">
        <v>125</v>
      </c>
      <c r="AK16" s="156" t="s">
        <v>105</v>
      </c>
      <c r="AL16" s="167">
        <f>AL6*AL20*AL42*AL43</f>
        <v>4.223382827693843E-08</v>
      </c>
      <c r="AM16" s="129" t="s">
        <v>125</v>
      </c>
      <c r="AN16" s="136"/>
      <c r="AO16" s="65"/>
      <c r="AP16" s="49"/>
      <c r="AQ16" s="136"/>
      <c r="AR16" s="65"/>
      <c r="AS16" s="49"/>
    </row>
    <row r="17" spans="1:44" ht="12.75">
      <c r="A17" s="86" t="s">
        <v>131</v>
      </c>
      <c r="B17" s="300">
        <v>0.464589235127479</v>
      </c>
      <c r="C17" s="87"/>
      <c r="D17" s="2" t="s">
        <v>90</v>
      </c>
      <c r="E17" s="288">
        <f>(E8*E9*E11)/(((1-EXP(-E10*E9))/(E10*E9))*E13*E14*E22)</f>
        <v>0.39901447355643227</v>
      </c>
      <c r="F17" s="2" t="s">
        <v>56</v>
      </c>
      <c r="G17" t="s">
        <v>57</v>
      </c>
      <c r="H17" s="45">
        <f>B6</f>
        <v>1E-06</v>
      </c>
      <c r="J17" t="s">
        <v>57</v>
      </c>
      <c r="K17" s="45">
        <f>B6</f>
        <v>1E-06</v>
      </c>
      <c r="M17" s="2" t="s">
        <v>90</v>
      </c>
      <c r="N17" s="288">
        <f>(N8*N9*N11)/(((1-EXP(-N10*N9))/(N10*N9))*N13*N14*N22*N30*N31)</f>
        <v>0.5500707850282786</v>
      </c>
      <c r="O17" s="2" t="s">
        <v>56</v>
      </c>
      <c r="P17" t="s">
        <v>57</v>
      </c>
      <c r="Q17" s="45">
        <f>B6</f>
        <v>1E-06</v>
      </c>
      <c r="S17" t="s">
        <v>57</v>
      </c>
      <c r="T17" s="45">
        <f>B6</f>
        <v>1E-06</v>
      </c>
      <c r="V17" s="2" t="s">
        <v>90</v>
      </c>
      <c r="W17" s="288">
        <f>(W8*W9*W11)/(((1-EXP(-W10*W9))/(W10*W9))*W13*W14*W22*W30*W31)</f>
        <v>0.5500707850282786</v>
      </c>
      <c r="X17" s="2" t="s">
        <v>56</v>
      </c>
      <c r="Y17" t="s">
        <v>57</v>
      </c>
      <c r="Z17" s="45">
        <f>B6</f>
        <v>1E-06</v>
      </c>
      <c r="AB17" t="s">
        <v>57</v>
      </c>
      <c r="AC17" s="45">
        <f>B6</f>
        <v>1E-06</v>
      </c>
      <c r="AE17" s="2" t="s">
        <v>90</v>
      </c>
      <c r="AF17" s="288">
        <f>(AF8*AF9*AF11)/(((1-EXP(-AF10*AF9))/(AF10*AF9))*AF13*AF14*AF22*AF30*AF31)</f>
        <v>0.5500707850282786</v>
      </c>
      <c r="AG17" s="2" t="s">
        <v>56</v>
      </c>
      <c r="AH17" t="s">
        <v>57</v>
      </c>
      <c r="AI17" s="45">
        <f>B6</f>
        <v>1E-06</v>
      </c>
      <c r="AK17" t="s">
        <v>57</v>
      </c>
      <c r="AL17" s="45">
        <f>B6</f>
        <v>1E-06</v>
      </c>
      <c r="AO17" s="47"/>
      <c r="AR17" s="47"/>
    </row>
    <row r="18" spans="1:39" ht="12.75">
      <c r="A18" s="86" t="s">
        <v>132</v>
      </c>
      <c r="B18" s="300">
        <v>0.652561247216036</v>
      </c>
      <c r="C18" s="87"/>
      <c r="D18" s="66" t="s">
        <v>110</v>
      </c>
      <c r="E18" s="289">
        <f>(E8*E9*E11)/(((1-EXP(-E10*E9))/(E10*E9))*E13*E15*E23*(1/E48)*E46*(E41+E42)*(1/24))</f>
        <v>5.903902831694061</v>
      </c>
      <c r="F18" s="2" t="s">
        <v>56</v>
      </c>
      <c r="G18" t="s">
        <v>223</v>
      </c>
      <c r="H18" s="267">
        <f>H28</f>
        <v>20</v>
      </c>
      <c r="I18" t="s">
        <v>209</v>
      </c>
      <c r="J18" t="s">
        <v>223</v>
      </c>
      <c r="K18" s="267">
        <f>K28</f>
        <v>20</v>
      </c>
      <c r="L18" t="s">
        <v>209</v>
      </c>
      <c r="M18" s="66" t="s">
        <v>110</v>
      </c>
      <c r="N18" s="289">
        <f>(N8*N9*N11)/(((1-EXP(-N10*N9))/(N10*N9))*N13*N15*N23*(1/N38)*N36*N26*N30*N29)</f>
        <v>17.82645061074322</v>
      </c>
      <c r="O18" s="2" t="s">
        <v>56</v>
      </c>
      <c r="P18" t="s">
        <v>224</v>
      </c>
      <c r="Q18" s="267">
        <f>Q28</f>
        <v>15</v>
      </c>
      <c r="R18" t="s">
        <v>209</v>
      </c>
      <c r="S18" t="s">
        <v>224</v>
      </c>
      <c r="T18" s="267">
        <f>T28</f>
        <v>15</v>
      </c>
      <c r="U18" t="s">
        <v>209</v>
      </c>
      <c r="V18" s="66" t="s">
        <v>110</v>
      </c>
      <c r="W18" s="289">
        <f>(W8*W9*W11)/(((1-EXP(-W10*W9))/(W10*W9))*W13*W15*W23*(1/W38)*W36*W26*W30*W29)</f>
        <v>17.82645061074322</v>
      </c>
      <c r="X18" s="2" t="s">
        <v>56</v>
      </c>
      <c r="Y18" t="s">
        <v>225</v>
      </c>
      <c r="Z18" s="267">
        <f>Z28</f>
        <v>15</v>
      </c>
      <c r="AA18" t="s">
        <v>209</v>
      </c>
      <c r="AB18" t="s">
        <v>225</v>
      </c>
      <c r="AC18" s="267">
        <f>AC28</f>
        <v>15</v>
      </c>
      <c r="AD18" t="s">
        <v>209</v>
      </c>
      <c r="AE18" s="66" t="s">
        <v>110</v>
      </c>
      <c r="AF18" s="289">
        <f>(AF8*AF9*AF11)/(((1-EXP(-AF10*AF9))/(AF10*AF9))*AF13*AF15*AF23*(1/AF38)*AF36*AF26*AF30*AF29)</f>
        <v>17.82645061074322</v>
      </c>
      <c r="AG18" s="2" t="s">
        <v>56</v>
      </c>
      <c r="AH18" t="s">
        <v>226</v>
      </c>
      <c r="AI18" s="267">
        <f>AI28</f>
        <v>15</v>
      </c>
      <c r="AJ18" t="s">
        <v>209</v>
      </c>
      <c r="AK18" t="s">
        <v>226</v>
      </c>
      <c r="AL18" s="267">
        <f>AL28</f>
        <v>15</v>
      </c>
      <c r="AM18" t="s">
        <v>209</v>
      </c>
    </row>
    <row r="19" spans="1:44" ht="12.75">
      <c r="A19" s="86" t="s">
        <v>133</v>
      </c>
      <c r="B19" s="300">
        <v>0.726277372262774</v>
      </c>
      <c r="C19" s="83"/>
      <c r="D19" s="32" t="s">
        <v>111</v>
      </c>
      <c r="E19" s="289">
        <f>(E8*E9*E11)/(((1-EXP(-E10*E9))/(E10*E9))*E13*E15*E23*(1/E47)*E46*(E41+E42)*(1/24))</f>
        <v>0.04148077386570585</v>
      </c>
      <c r="F19" s="2" t="s">
        <v>56</v>
      </c>
      <c r="G19" s="1" t="s">
        <v>58</v>
      </c>
      <c r="H19" s="284">
        <f>0.693/H20</f>
        <v>0.022972045705420805</v>
      </c>
      <c r="I19" s="1"/>
      <c r="J19" s="1" t="s">
        <v>58</v>
      </c>
      <c r="K19" s="284">
        <f>0.693/K20</f>
        <v>0.022972045705420805</v>
      </c>
      <c r="L19" s="1"/>
      <c r="M19" s="32" t="s">
        <v>111</v>
      </c>
      <c r="N19" s="289">
        <f>(N8*N9*N11)/(((1-EXP(-N10*N9))/(N10*N9))*N13*N15*N23*(1/N37)*N36*N26*N30*N29)</f>
        <v>0.12524786300444588</v>
      </c>
      <c r="O19" s="1"/>
      <c r="P19" s="1" t="s">
        <v>58</v>
      </c>
      <c r="Q19" s="284">
        <f>W11</f>
        <v>0.022972045705420805</v>
      </c>
      <c r="R19" s="1"/>
      <c r="S19" s="1" t="s">
        <v>58</v>
      </c>
      <c r="T19" s="284">
        <f>W11</f>
        <v>0.022972045705420805</v>
      </c>
      <c r="U19" s="1"/>
      <c r="V19" s="32" t="s">
        <v>111</v>
      </c>
      <c r="W19" s="289">
        <f>(W8*W9*W11)/(((1-EXP(-W10*W9))/(W10*W9))*W13*W15*W23*(1/W37)*W36*W26*W30*W29)</f>
        <v>0.12524786300444588</v>
      </c>
      <c r="X19" s="26" t="s">
        <v>56</v>
      </c>
      <c r="Y19" s="1" t="s">
        <v>58</v>
      </c>
      <c r="Z19" s="284">
        <f>W11</f>
        <v>0.022972045705420805</v>
      </c>
      <c r="AA19" s="1"/>
      <c r="AB19" s="1" t="s">
        <v>58</v>
      </c>
      <c r="AC19" s="284">
        <f>W11</f>
        <v>0.022972045705420805</v>
      </c>
      <c r="AD19" s="1"/>
      <c r="AE19" s="32" t="s">
        <v>111</v>
      </c>
      <c r="AF19" s="289">
        <f>(AF8*AF9*AF11)/(((1-EXP(-AF10*AF9))/(AF10*AF9))*AF13*AF15*AF23*(1/AF37)*AF36*AF26*AF30*AF29)</f>
        <v>0.12524786300444588</v>
      </c>
      <c r="AG19" s="2" t="s">
        <v>56</v>
      </c>
      <c r="AH19" s="1" t="s">
        <v>58</v>
      </c>
      <c r="AI19" s="284">
        <f>W11</f>
        <v>0.022972045705420805</v>
      </c>
      <c r="AJ19" s="1"/>
      <c r="AK19" s="1" t="s">
        <v>58</v>
      </c>
      <c r="AL19" s="284">
        <f>W11</f>
        <v>0.022972045705420805</v>
      </c>
      <c r="AO19" s="50"/>
      <c r="AR19" s="50"/>
    </row>
    <row r="20" spans="1:45" ht="14.25">
      <c r="A20" s="86" t="s">
        <v>134</v>
      </c>
      <c r="B20" s="300">
        <v>0.736486486486486</v>
      </c>
      <c r="C20" s="83"/>
      <c r="D20" s="2" t="s">
        <v>91</v>
      </c>
      <c r="E20" s="290">
        <f>(E8*E9*E11)/(((1-EXP(-E10*E9))/(E10*E9))*E13*E16*E39*E40*E28*(1/365)*E45*((E41*E43)+(E42*E44))*(1/24)*E30)</f>
        <v>38.59451688788678</v>
      </c>
      <c r="F20" s="2" t="s">
        <v>56</v>
      </c>
      <c r="G20" s="74" t="s">
        <v>83</v>
      </c>
      <c r="H20" s="284">
        <f>B15</f>
        <v>30.1671</v>
      </c>
      <c r="I20" s="62" t="s">
        <v>84</v>
      </c>
      <c r="J20" s="74" t="s">
        <v>83</v>
      </c>
      <c r="K20" s="284">
        <f>B15</f>
        <v>30.1671</v>
      </c>
      <c r="L20" s="62" t="s">
        <v>84</v>
      </c>
      <c r="M20" s="2" t="s">
        <v>91</v>
      </c>
      <c r="N20" s="290">
        <f>(N8*N9*N11)/(((1-EXP(-N10*N9))/(N10*N9))*N13*N16*N34*N32*N33*N35*N26*(1/24)*N30*(1/365)*N31)</f>
        <v>60.98517673799023</v>
      </c>
      <c r="O20" s="2" t="s">
        <v>56</v>
      </c>
      <c r="P20" s="74" t="s">
        <v>83</v>
      </c>
      <c r="Q20" s="284">
        <f>W12</f>
        <v>30.1671</v>
      </c>
      <c r="R20" s="62" t="s">
        <v>84</v>
      </c>
      <c r="S20" s="74" t="s">
        <v>83</v>
      </c>
      <c r="T20" s="284">
        <f>W12</f>
        <v>30.1671</v>
      </c>
      <c r="U20" s="62" t="s">
        <v>84</v>
      </c>
      <c r="V20" s="2" t="s">
        <v>91</v>
      </c>
      <c r="W20" s="290">
        <f>(W8*W9*W11)/(((1-EXP(-W10*W9))/(W10*W9))*W13*W16*W34*W32*W33*W35*W26*(1/24)*W30*(1/365)*W31)</f>
        <v>60.98517673799023</v>
      </c>
      <c r="X20" s="2" t="s">
        <v>56</v>
      </c>
      <c r="Y20" s="74" t="s">
        <v>83</v>
      </c>
      <c r="Z20" s="284">
        <f>W12</f>
        <v>30.1671</v>
      </c>
      <c r="AA20" s="62" t="s">
        <v>84</v>
      </c>
      <c r="AB20" s="74" t="s">
        <v>83</v>
      </c>
      <c r="AC20" s="284">
        <f>W12</f>
        <v>30.1671</v>
      </c>
      <c r="AD20" s="62" t="s">
        <v>84</v>
      </c>
      <c r="AE20" s="2" t="s">
        <v>91</v>
      </c>
      <c r="AF20" s="290">
        <f>(AF8*AF9*AF11)/(((1-EXP(-AF10*AF9))/(AF10*AF9))*AF13*AF16*AF34*AF32*AF33*AF35*AF26*(1/24)*AF30*(1/365)*AF31)</f>
        <v>152.46294184497555</v>
      </c>
      <c r="AG20" s="2" t="s">
        <v>56</v>
      </c>
      <c r="AH20" s="74" t="s">
        <v>83</v>
      </c>
      <c r="AI20" s="284">
        <f>W12</f>
        <v>30.1671</v>
      </c>
      <c r="AJ20" s="62" t="s">
        <v>84</v>
      </c>
      <c r="AK20" s="74" t="s">
        <v>83</v>
      </c>
      <c r="AL20" s="284">
        <f>W12</f>
        <v>30.1671</v>
      </c>
      <c r="AM20" s="61" t="s">
        <v>84</v>
      </c>
      <c r="AN20" s="74"/>
      <c r="AO20" s="51"/>
      <c r="AP20" s="74"/>
      <c r="AQ20" s="74"/>
      <c r="AR20" s="51"/>
      <c r="AS20" s="74"/>
    </row>
    <row r="21" spans="1:38" ht="12.75">
      <c r="A21" s="77" t="s">
        <v>138</v>
      </c>
      <c r="B21" s="42">
        <v>10</v>
      </c>
      <c r="C21" s="77" t="s">
        <v>137</v>
      </c>
      <c r="E21" s="267"/>
      <c r="G21" s="66" t="s">
        <v>150</v>
      </c>
      <c r="H21" s="286">
        <f>1-EXP(-H19*H18)</f>
        <v>0.3683633140325091</v>
      </c>
      <c r="J21" s="66" t="s">
        <v>150</v>
      </c>
      <c r="K21" s="286">
        <f>1-EXP(-K19*K18)</f>
        <v>0.3683633140325091</v>
      </c>
      <c r="N21" s="267"/>
      <c r="P21" s="66" t="s">
        <v>150</v>
      </c>
      <c r="Q21" s="286">
        <f>1-EXP(-Q19*Q18)</f>
        <v>0.2914826172564058</v>
      </c>
      <c r="S21" s="66" t="s">
        <v>150</v>
      </c>
      <c r="T21" s="286">
        <f>1-EXP(-T19*T18)</f>
        <v>0.2914826172564058</v>
      </c>
      <c r="W21" s="267"/>
      <c r="Y21" s="66" t="s">
        <v>150</v>
      </c>
      <c r="Z21" s="286">
        <f>1-EXP(-Z19*Z18)</f>
        <v>0.2914826172564058</v>
      </c>
      <c r="AB21" s="66" t="s">
        <v>150</v>
      </c>
      <c r="AC21" s="286">
        <f>1-EXP(-AC19*AC18)</f>
        <v>0.2914826172564058</v>
      </c>
      <c r="AF21" s="267"/>
      <c r="AH21" s="66" t="s">
        <v>150</v>
      </c>
      <c r="AI21" s="286">
        <f>1-EXP(-AI19*AI18)</f>
        <v>0.2914826172564058</v>
      </c>
      <c r="AK21" s="66" t="s">
        <v>150</v>
      </c>
      <c r="AL21" s="286">
        <f>1-EXP(-AL19*AL18)</f>
        <v>0.2914826172564058</v>
      </c>
    </row>
    <row r="22" spans="1:39" ht="12.75">
      <c r="A22" s="87" t="s">
        <v>117</v>
      </c>
      <c r="B22" s="299">
        <v>132.9054</v>
      </c>
      <c r="C22" s="87" t="s">
        <v>118</v>
      </c>
      <c r="D22" s="217" t="s">
        <v>87</v>
      </c>
      <c r="E22" s="291">
        <f>((E24*E27*E29*E25*E32*E34*E36)+(E24*E26*E28*E25*E31*E33*E35))</f>
        <v>558593.75</v>
      </c>
      <c r="F22" s="218" t="s">
        <v>73</v>
      </c>
      <c r="G22" s="75" t="s">
        <v>101</v>
      </c>
      <c r="H22" s="45">
        <f>B10</f>
        <v>2.533759704E-06</v>
      </c>
      <c r="I22" s="75" t="s">
        <v>210</v>
      </c>
      <c r="J22" s="75" t="s">
        <v>101</v>
      </c>
      <c r="K22" s="45">
        <f>B10</f>
        <v>2.533759704E-06</v>
      </c>
      <c r="L22" s="75" t="s">
        <v>210</v>
      </c>
      <c r="M22" s="217" t="s">
        <v>95</v>
      </c>
      <c r="N22" s="291">
        <f>N24*N26*N25*N27*N28</f>
        <v>468.75</v>
      </c>
      <c r="O22" s="253" t="s">
        <v>60</v>
      </c>
      <c r="P22" s="75" t="s">
        <v>101</v>
      </c>
      <c r="Q22" s="45">
        <f>B10</f>
        <v>2.533759704E-06</v>
      </c>
      <c r="R22" s="75" t="s">
        <v>210</v>
      </c>
      <c r="S22" s="75" t="s">
        <v>101</v>
      </c>
      <c r="T22" s="45">
        <f>B10</f>
        <v>2.533759704E-06</v>
      </c>
      <c r="U22" s="75" t="s">
        <v>210</v>
      </c>
      <c r="V22" s="217" t="s">
        <v>88</v>
      </c>
      <c r="W22" s="291">
        <f>W24*W26*W25*W27*W28</f>
        <v>468.75</v>
      </c>
      <c r="X22" s="253" t="s">
        <v>60</v>
      </c>
      <c r="Y22" s="75" t="s">
        <v>101</v>
      </c>
      <c r="Z22" s="45">
        <f>B10</f>
        <v>2.533759704E-06</v>
      </c>
      <c r="AA22" s="75" t="s">
        <v>210</v>
      </c>
      <c r="AB22" s="75" t="s">
        <v>101</v>
      </c>
      <c r="AC22" s="45">
        <f>B10</f>
        <v>2.533759704E-06</v>
      </c>
      <c r="AD22" s="75" t="s">
        <v>210</v>
      </c>
      <c r="AE22" s="217" t="s">
        <v>96</v>
      </c>
      <c r="AF22" s="291">
        <f>AF24*AF26*AF25*AF27*AF28</f>
        <v>468.75</v>
      </c>
      <c r="AG22" s="253" t="s">
        <v>60</v>
      </c>
      <c r="AH22" s="75" t="s">
        <v>101</v>
      </c>
      <c r="AI22" s="45">
        <f>B10</f>
        <v>2.533759704E-06</v>
      </c>
      <c r="AJ22" s="75" t="s">
        <v>210</v>
      </c>
      <c r="AK22" s="75" t="s">
        <v>101</v>
      </c>
      <c r="AL22" s="45">
        <f>B10</f>
        <v>2.533759704E-06</v>
      </c>
      <c r="AM22" s="75" t="s">
        <v>210</v>
      </c>
    </row>
    <row r="23" spans="1:40" ht="12.75">
      <c r="A23" s="75" t="s">
        <v>140</v>
      </c>
      <c r="B23" s="42">
        <v>200</v>
      </c>
      <c r="C23" s="75" t="s">
        <v>141</v>
      </c>
      <c r="D23" s="219" t="s">
        <v>89</v>
      </c>
      <c r="E23" s="292">
        <f>((E38*E32*E29)+(E31*E37*E28))</f>
        <v>38500</v>
      </c>
      <c r="F23" s="220" t="s">
        <v>92</v>
      </c>
      <c r="G23" s="75" t="s">
        <v>102</v>
      </c>
      <c r="H23" s="45">
        <f>B11</f>
        <v>5.067519408E-07</v>
      </c>
      <c r="I23" s="75" t="s">
        <v>211</v>
      </c>
      <c r="J23" s="75" t="s">
        <v>102</v>
      </c>
      <c r="K23" s="45">
        <f>B11</f>
        <v>5.067519408E-07</v>
      </c>
      <c r="L23" s="75" t="s">
        <v>211</v>
      </c>
      <c r="M23" s="219" t="s">
        <v>100</v>
      </c>
      <c r="N23" s="293">
        <f>B56</f>
        <v>5</v>
      </c>
      <c r="O23" s="220" t="s">
        <v>98</v>
      </c>
      <c r="P23" s="75" t="s">
        <v>102</v>
      </c>
      <c r="Q23" s="45">
        <f>B11</f>
        <v>5.067519408E-07</v>
      </c>
      <c r="R23" s="75" t="s">
        <v>211</v>
      </c>
      <c r="S23" s="75" t="s">
        <v>102</v>
      </c>
      <c r="T23" s="45">
        <f>B11</f>
        <v>5.067519408E-07</v>
      </c>
      <c r="U23" s="75" t="s">
        <v>211</v>
      </c>
      <c r="V23" s="219" t="s">
        <v>97</v>
      </c>
      <c r="W23" s="293">
        <f>B64</f>
        <v>5</v>
      </c>
      <c r="X23" s="220" t="s">
        <v>98</v>
      </c>
      <c r="Y23" s="75" t="s">
        <v>102</v>
      </c>
      <c r="Z23" s="45">
        <f>B11</f>
        <v>5.067519408E-07</v>
      </c>
      <c r="AA23" s="75" t="s">
        <v>211</v>
      </c>
      <c r="AB23" s="75" t="s">
        <v>102</v>
      </c>
      <c r="AC23" s="45">
        <f>B11</f>
        <v>5.067519408E-07</v>
      </c>
      <c r="AD23" s="75" t="s">
        <v>211</v>
      </c>
      <c r="AE23" s="219" t="s">
        <v>99</v>
      </c>
      <c r="AF23" s="293">
        <f>B72</f>
        <v>5</v>
      </c>
      <c r="AG23" s="220" t="s">
        <v>98</v>
      </c>
      <c r="AH23" s="75" t="s">
        <v>102</v>
      </c>
      <c r="AI23" s="45">
        <f>B11</f>
        <v>5.067519408E-07</v>
      </c>
      <c r="AJ23" s="75" t="s">
        <v>211</v>
      </c>
      <c r="AK23" s="75" t="s">
        <v>102</v>
      </c>
      <c r="AL23" s="45">
        <f>B11</f>
        <v>5.067519408E-07</v>
      </c>
      <c r="AM23" s="75" t="s">
        <v>211</v>
      </c>
      <c r="AN23" s="48"/>
    </row>
    <row r="24" spans="1:43" ht="12.75">
      <c r="A24" s="83" t="s">
        <v>82</v>
      </c>
      <c r="B24" s="43">
        <v>1.124</v>
      </c>
      <c r="C24" s="83"/>
      <c r="D24" s="255" t="s">
        <v>129</v>
      </c>
      <c r="E24" s="293">
        <f>B28</f>
        <v>0.5</v>
      </c>
      <c r="F24" s="221"/>
      <c r="G24" s="75" t="s">
        <v>103</v>
      </c>
      <c r="H24" s="45">
        <f>B12</f>
        <v>5.1749414784E-07</v>
      </c>
      <c r="I24" s="75" t="s">
        <v>210</v>
      </c>
      <c r="J24" s="75" t="s">
        <v>103</v>
      </c>
      <c r="K24" s="45">
        <f>B12</f>
        <v>5.1749414784E-07</v>
      </c>
      <c r="L24" s="75" t="s">
        <v>210</v>
      </c>
      <c r="M24" s="223" t="s">
        <v>129</v>
      </c>
      <c r="N24" s="293">
        <f>B28</f>
        <v>0.5</v>
      </c>
      <c r="O24" s="221"/>
      <c r="P24" s="75" t="s">
        <v>103</v>
      </c>
      <c r="Q24" s="45">
        <f>B12</f>
        <v>5.1749414784E-07</v>
      </c>
      <c r="R24" s="75" t="s">
        <v>210</v>
      </c>
      <c r="S24" s="75" t="s">
        <v>103</v>
      </c>
      <c r="T24" s="45">
        <f>B12</f>
        <v>5.1749414784E-07</v>
      </c>
      <c r="U24" s="75" t="s">
        <v>210</v>
      </c>
      <c r="V24" s="223" t="s">
        <v>129</v>
      </c>
      <c r="W24" s="293">
        <f>B28</f>
        <v>0.5</v>
      </c>
      <c r="X24" s="221"/>
      <c r="Y24" s="75" t="s">
        <v>103</v>
      </c>
      <c r="Z24" s="45">
        <f>B12</f>
        <v>5.1749414784E-07</v>
      </c>
      <c r="AA24" s="75" t="s">
        <v>210</v>
      </c>
      <c r="AB24" s="75" t="s">
        <v>103</v>
      </c>
      <c r="AC24" s="45">
        <f>B12</f>
        <v>5.1749414784E-07</v>
      </c>
      <c r="AD24" s="75" t="s">
        <v>210</v>
      </c>
      <c r="AE24" s="223" t="s">
        <v>129</v>
      </c>
      <c r="AF24" s="293">
        <f>B28</f>
        <v>0.5</v>
      </c>
      <c r="AG24" s="221"/>
      <c r="AH24" s="75" t="s">
        <v>103</v>
      </c>
      <c r="AI24" s="45">
        <f>B12</f>
        <v>5.1749414784E-07</v>
      </c>
      <c r="AJ24" s="75" t="s">
        <v>210</v>
      </c>
      <c r="AK24" s="75" t="s">
        <v>103</v>
      </c>
      <c r="AL24" s="45">
        <f>B12</f>
        <v>5.1749414784E-07</v>
      </c>
      <c r="AM24" s="75" t="s">
        <v>210</v>
      </c>
      <c r="AQ24" s="70"/>
    </row>
    <row r="25" spans="1:39" ht="12.75">
      <c r="A25" s="84" t="s">
        <v>128</v>
      </c>
      <c r="B25" s="90">
        <v>1</v>
      </c>
      <c r="C25" s="83"/>
      <c r="D25" s="255" t="s">
        <v>72</v>
      </c>
      <c r="E25" s="294">
        <f>B29</f>
        <v>0.5</v>
      </c>
      <c r="F25" s="221"/>
      <c r="G25" s="75" t="s">
        <v>104</v>
      </c>
      <c r="H25" s="45">
        <f>B13</f>
        <v>1.4572037376E-06</v>
      </c>
      <c r="I25" s="75" t="s">
        <v>210</v>
      </c>
      <c r="J25" s="75" t="s">
        <v>104</v>
      </c>
      <c r="K25" s="45">
        <f>B13</f>
        <v>1.4572037376E-06</v>
      </c>
      <c r="L25" s="75" t="s">
        <v>210</v>
      </c>
      <c r="M25" s="223" t="s">
        <v>72</v>
      </c>
      <c r="N25" s="293">
        <f>B29</f>
        <v>0.5</v>
      </c>
      <c r="O25" s="221"/>
      <c r="P25" s="75" t="s">
        <v>104</v>
      </c>
      <c r="Q25" s="45">
        <f>B13</f>
        <v>1.4572037376E-06</v>
      </c>
      <c r="R25" s="75" t="s">
        <v>210</v>
      </c>
      <c r="S25" s="75" t="s">
        <v>104</v>
      </c>
      <c r="T25" s="45">
        <f>B13</f>
        <v>1.4572037376E-06</v>
      </c>
      <c r="U25" s="75" t="s">
        <v>210</v>
      </c>
      <c r="V25" s="223" t="s">
        <v>72</v>
      </c>
      <c r="W25" s="293">
        <f>B29</f>
        <v>0.5</v>
      </c>
      <c r="X25" s="221"/>
      <c r="Y25" s="75" t="s">
        <v>104</v>
      </c>
      <c r="Z25" s="45">
        <f>B13</f>
        <v>1.4572037376E-06</v>
      </c>
      <c r="AA25" s="75" t="s">
        <v>210</v>
      </c>
      <c r="AB25" s="75" t="s">
        <v>104</v>
      </c>
      <c r="AC25" s="45">
        <f>B13</f>
        <v>1.4572037376E-06</v>
      </c>
      <c r="AD25" s="75" t="s">
        <v>210</v>
      </c>
      <c r="AE25" s="223" t="s">
        <v>72</v>
      </c>
      <c r="AF25" s="293">
        <f>B29</f>
        <v>0.5</v>
      </c>
      <c r="AG25" s="221"/>
      <c r="AH25" s="75" t="s">
        <v>104</v>
      </c>
      <c r="AI25" s="45">
        <f>B13</f>
        <v>1.4572037376E-06</v>
      </c>
      <c r="AJ25" s="75" t="s">
        <v>210</v>
      </c>
      <c r="AK25" s="75" t="s">
        <v>104</v>
      </c>
      <c r="AL25" s="45">
        <f>B13</f>
        <v>1.4572037376E-06</v>
      </c>
      <c r="AM25" s="75" t="s">
        <v>210</v>
      </c>
    </row>
    <row r="26" spans="1:39" ht="12.75">
      <c r="A26" s="84" t="s">
        <v>69</v>
      </c>
      <c r="B26" s="90">
        <v>1</v>
      </c>
      <c r="C26" s="85"/>
      <c r="D26" s="259" t="s">
        <v>161</v>
      </c>
      <c r="E26" s="294">
        <f>B45</f>
        <v>5</v>
      </c>
      <c r="F26" s="251" t="s">
        <v>208</v>
      </c>
      <c r="G26" s="75" t="s">
        <v>105</v>
      </c>
      <c r="H26" s="45">
        <f>B14</f>
        <v>2.265204528E-06</v>
      </c>
      <c r="I26" s="75" t="s">
        <v>210</v>
      </c>
      <c r="J26" s="75" t="s">
        <v>105</v>
      </c>
      <c r="K26" s="45">
        <f>B14</f>
        <v>2.265204528E-06</v>
      </c>
      <c r="L26" s="75" t="s">
        <v>210</v>
      </c>
      <c r="M26" s="250" t="s">
        <v>178</v>
      </c>
      <c r="N26" s="293">
        <f>B55</f>
        <v>5</v>
      </c>
      <c r="O26" s="221" t="s">
        <v>208</v>
      </c>
      <c r="P26" s="75" t="s">
        <v>105</v>
      </c>
      <c r="Q26" s="45">
        <f>B14</f>
        <v>2.265204528E-06</v>
      </c>
      <c r="R26" s="75" t="s">
        <v>210</v>
      </c>
      <c r="S26" s="75" t="s">
        <v>105</v>
      </c>
      <c r="T26" s="45">
        <f>B14</f>
        <v>2.265204528E-06</v>
      </c>
      <c r="U26" s="75" t="s">
        <v>210</v>
      </c>
      <c r="V26" s="250" t="s">
        <v>200</v>
      </c>
      <c r="W26" s="293">
        <f>B63</f>
        <v>5</v>
      </c>
      <c r="X26" s="221" t="s">
        <v>208</v>
      </c>
      <c r="Y26" s="75" t="s">
        <v>105</v>
      </c>
      <c r="Z26" s="45">
        <f>B14</f>
        <v>2.265204528E-06</v>
      </c>
      <c r="AA26" s="75" t="s">
        <v>210</v>
      </c>
      <c r="AB26" s="75" t="s">
        <v>105</v>
      </c>
      <c r="AC26" s="45">
        <f>B14</f>
        <v>2.265204528E-06</v>
      </c>
      <c r="AD26" s="75" t="s">
        <v>210</v>
      </c>
      <c r="AE26" s="250" t="s">
        <v>204</v>
      </c>
      <c r="AF26" s="293">
        <f>B71</f>
        <v>5</v>
      </c>
      <c r="AG26" s="221" t="s">
        <v>208</v>
      </c>
      <c r="AH26" s="75" t="s">
        <v>105</v>
      </c>
      <c r="AI26" s="45">
        <f>B14</f>
        <v>2.265204528E-06</v>
      </c>
      <c r="AJ26" s="75" t="s">
        <v>210</v>
      </c>
      <c r="AK26" s="75" t="s">
        <v>105</v>
      </c>
      <c r="AL26" s="45">
        <f>B14</f>
        <v>2.265204528E-06</v>
      </c>
      <c r="AM26" s="75" t="s">
        <v>210</v>
      </c>
    </row>
    <row r="27" spans="1:39" ht="12.75">
      <c r="A27" s="84" t="s">
        <v>70</v>
      </c>
      <c r="B27" s="90">
        <v>1</v>
      </c>
      <c r="C27" s="85"/>
      <c r="D27" s="259" t="s">
        <v>162</v>
      </c>
      <c r="E27" s="294">
        <f>B46</f>
        <v>5</v>
      </c>
      <c r="F27" s="251" t="s">
        <v>208</v>
      </c>
      <c r="G27" t="s">
        <v>61</v>
      </c>
      <c r="H27" s="267">
        <f>B40</f>
        <v>55</v>
      </c>
      <c r="I27" t="s">
        <v>145</v>
      </c>
      <c r="J27" t="s">
        <v>61</v>
      </c>
      <c r="K27" s="267">
        <f>B40</f>
        <v>55</v>
      </c>
      <c r="L27" t="s">
        <v>145</v>
      </c>
      <c r="M27" s="250" t="s">
        <v>213</v>
      </c>
      <c r="N27" s="293">
        <f>B57</f>
        <v>75</v>
      </c>
      <c r="O27" s="221" t="s">
        <v>73</v>
      </c>
      <c r="P27" t="s">
        <v>61</v>
      </c>
      <c r="Q27" s="267">
        <f>B54</f>
        <v>55</v>
      </c>
      <c r="R27" t="s">
        <v>145</v>
      </c>
      <c r="S27" t="s">
        <v>61</v>
      </c>
      <c r="T27" s="267">
        <f>B54</f>
        <v>55</v>
      </c>
      <c r="U27" t="s">
        <v>145</v>
      </c>
      <c r="V27" s="250" t="s">
        <v>201</v>
      </c>
      <c r="W27" s="293">
        <f>B65</f>
        <v>75</v>
      </c>
      <c r="X27" s="221" t="s">
        <v>73</v>
      </c>
      <c r="Y27" t="s">
        <v>61</v>
      </c>
      <c r="Z27" s="267">
        <f>B62</f>
        <v>55</v>
      </c>
      <c r="AA27" t="s">
        <v>145</v>
      </c>
      <c r="AB27" t="s">
        <v>61</v>
      </c>
      <c r="AC27" s="267">
        <f>B62</f>
        <v>55</v>
      </c>
      <c r="AD27" t="s">
        <v>145</v>
      </c>
      <c r="AE27" s="250" t="s">
        <v>205</v>
      </c>
      <c r="AF27" s="293">
        <f>B73</f>
        <v>75</v>
      </c>
      <c r="AG27" s="221" t="s">
        <v>73</v>
      </c>
      <c r="AH27" t="s">
        <v>61</v>
      </c>
      <c r="AI27" s="267">
        <f>B70</f>
        <v>55</v>
      </c>
      <c r="AJ27" t="s">
        <v>145</v>
      </c>
      <c r="AK27" t="s">
        <v>61</v>
      </c>
      <c r="AL27" s="267">
        <f>B70</f>
        <v>55</v>
      </c>
      <c r="AM27" t="s">
        <v>145</v>
      </c>
    </row>
    <row r="28" spans="1:39" ht="12.75">
      <c r="A28" s="84" t="s">
        <v>129</v>
      </c>
      <c r="B28" s="90">
        <v>0.5</v>
      </c>
      <c r="C28" s="85"/>
      <c r="D28" s="259" t="s">
        <v>163</v>
      </c>
      <c r="E28" s="293">
        <f>B40</f>
        <v>55</v>
      </c>
      <c r="F28" s="221" t="s">
        <v>145</v>
      </c>
      <c r="G28" t="s">
        <v>35</v>
      </c>
      <c r="H28" s="267">
        <f>B38</f>
        <v>20</v>
      </c>
      <c r="I28" t="s">
        <v>209</v>
      </c>
      <c r="J28" t="s">
        <v>35</v>
      </c>
      <c r="K28" s="267">
        <f>B38</f>
        <v>20</v>
      </c>
      <c r="L28" t="s">
        <v>209</v>
      </c>
      <c r="M28" s="311" t="s">
        <v>214</v>
      </c>
      <c r="N28" s="295">
        <f>B58</f>
        <v>5</v>
      </c>
      <c r="O28" s="252" t="s">
        <v>207</v>
      </c>
      <c r="P28" t="s">
        <v>35</v>
      </c>
      <c r="Q28" s="267">
        <f>B53</f>
        <v>15</v>
      </c>
      <c r="R28" t="s">
        <v>209</v>
      </c>
      <c r="S28" t="s">
        <v>35</v>
      </c>
      <c r="T28" s="267">
        <f>B53</f>
        <v>15</v>
      </c>
      <c r="U28" t="s">
        <v>209</v>
      </c>
      <c r="V28" s="311" t="s">
        <v>202</v>
      </c>
      <c r="W28" s="295">
        <f>B66</f>
        <v>5</v>
      </c>
      <c r="X28" s="252" t="s">
        <v>207</v>
      </c>
      <c r="Y28" t="s">
        <v>35</v>
      </c>
      <c r="Z28" s="267">
        <f>B61</f>
        <v>15</v>
      </c>
      <c r="AA28" t="s">
        <v>209</v>
      </c>
      <c r="AB28" t="s">
        <v>35</v>
      </c>
      <c r="AC28" s="267">
        <f>B61</f>
        <v>15</v>
      </c>
      <c r="AD28" t="s">
        <v>209</v>
      </c>
      <c r="AE28" s="311" t="s">
        <v>206</v>
      </c>
      <c r="AF28" s="295">
        <f>B74</f>
        <v>5</v>
      </c>
      <c r="AG28" s="252" t="s">
        <v>207</v>
      </c>
      <c r="AH28" t="s">
        <v>35</v>
      </c>
      <c r="AI28" s="267">
        <f>B69</f>
        <v>15</v>
      </c>
      <c r="AJ28" t="s">
        <v>209</v>
      </c>
      <c r="AK28" t="s">
        <v>35</v>
      </c>
      <c r="AL28" s="267">
        <f>B69</f>
        <v>15</v>
      </c>
      <c r="AM28" t="s">
        <v>209</v>
      </c>
    </row>
    <row r="29" spans="1:45" ht="12.75">
      <c r="A29" s="84" t="s">
        <v>72</v>
      </c>
      <c r="B29" s="90">
        <v>0.5</v>
      </c>
      <c r="C29" s="87"/>
      <c r="D29" s="259" t="s">
        <v>164</v>
      </c>
      <c r="E29" s="293">
        <f>B39</f>
        <v>55</v>
      </c>
      <c r="F29" s="221" t="s">
        <v>145</v>
      </c>
      <c r="G29" t="s">
        <v>75</v>
      </c>
      <c r="H29" s="267">
        <f>B32</f>
        <v>0.4</v>
      </c>
      <c r="J29" t="s">
        <v>75</v>
      </c>
      <c r="K29" s="267">
        <f>B32</f>
        <v>0.4</v>
      </c>
      <c r="M29" s="66" t="s">
        <v>219</v>
      </c>
      <c r="N29" s="267">
        <f>B52</f>
        <v>5</v>
      </c>
      <c r="O29" t="s">
        <v>98</v>
      </c>
      <c r="Q29" s="267"/>
      <c r="T29" s="267"/>
      <c r="V29" s="66" t="s">
        <v>216</v>
      </c>
      <c r="W29" s="267">
        <f>B60</f>
        <v>5</v>
      </c>
      <c r="X29" t="s">
        <v>98</v>
      </c>
      <c r="Z29" s="267"/>
      <c r="AC29" s="267"/>
      <c r="AE29" s="66" t="s">
        <v>217</v>
      </c>
      <c r="AF29" s="267">
        <f>B68</f>
        <v>5</v>
      </c>
      <c r="AG29" t="s">
        <v>98</v>
      </c>
      <c r="AI29" s="267"/>
      <c r="AL29" s="267"/>
      <c r="AN29" s="70"/>
      <c r="AO29" s="52"/>
      <c r="AP29" s="70"/>
      <c r="AQ29" s="70"/>
      <c r="AR29" s="52"/>
      <c r="AS29" s="70"/>
    </row>
    <row r="30" spans="1:45" ht="12.75">
      <c r="A30" s="84" t="s">
        <v>135</v>
      </c>
      <c r="B30" s="90">
        <v>0.4</v>
      </c>
      <c r="C30" s="84"/>
      <c r="D30" s="223" t="s">
        <v>170</v>
      </c>
      <c r="E30" s="293">
        <f>B38</f>
        <v>20</v>
      </c>
      <c r="F30" s="221" t="s">
        <v>209</v>
      </c>
      <c r="G30" t="s">
        <v>107</v>
      </c>
      <c r="H30" s="267">
        <f>B31</f>
        <v>1</v>
      </c>
      <c r="J30" t="s">
        <v>107</v>
      </c>
      <c r="K30" s="267">
        <f>B31</f>
        <v>1</v>
      </c>
      <c r="M30" s="66" t="s">
        <v>175</v>
      </c>
      <c r="N30" s="267">
        <f>B54</f>
        <v>55</v>
      </c>
      <c r="O30" t="s">
        <v>145</v>
      </c>
      <c r="P30" t="s">
        <v>107</v>
      </c>
      <c r="Q30" s="267">
        <f>B31</f>
        <v>1</v>
      </c>
      <c r="S30" t="s">
        <v>107</v>
      </c>
      <c r="T30" s="267">
        <f>B31</f>
        <v>1</v>
      </c>
      <c r="V30" s="66" t="s">
        <v>176</v>
      </c>
      <c r="W30" s="267">
        <f>B62</f>
        <v>55</v>
      </c>
      <c r="X30" t="s">
        <v>145</v>
      </c>
      <c r="Y30" s="66" t="s">
        <v>107</v>
      </c>
      <c r="Z30" s="267">
        <f>B31</f>
        <v>1</v>
      </c>
      <c r="AB30" s="66" t="s">
        <v>107</v>
      </c>
      <c r="AC30" s="267">
        <f>B31</f>
        <v>1</v>
      </c>
      <c r="AE30" s="66" t="s">
        <v>169</v>
      </c>
      <c r="AF30" s="267">
        <f>B70</f>
        <v>55</v>
      </c>
      <c r="AG30" t="s">
        <v>145</v>
      </c>
      <c r="AH30" s="2" t="s">
        <v>106</v>
      </c>
      <c r="AI30" s="267">
        <f>B32</f>
        <v>0.4</v>
      </c>
      <c r="AK30" s="2" t="s">
        <v>106</v>
      </c>
      <c r="AL30" s="267">
        <f>B32</f>
        <v>0.4</v>
      </c>
      <c r="AN30" s="70"/>
      <c r="AO30" s="52"/>
      <c r="AP30" s="70"/>
      <c r="AQ30" s="70"/>
      <c r="AR30" s="52"/>
      <c r="AS30" s="70"/>
    </row>
    <row r="31" spans="1:45" ht="12.75">
      <c r="A31" s="89" t="s">
        <v>107</v>
      </c>
      <c r="B31" s="90">
        <v>1</v>
      </c>
      <c r="C31" s="84"/>
      <c r="D31" s="223" t="s">
        <v>171</v>
      </c>
      <c r="E31" s="293">
        <f>B37</f>
        <v>15</v>
      </c>
      <c r="F31" s="221" t="s">
        <v>209</v>
      </c>
      <c r="G31" t="s">
        <v>82</v>
      </c>
      <c r="H31" s="267">
        <f>B24</f>
        <v>1.124</v>
      </c>
      <c r="J31" s="86" t="s">
        <v>130</v>
      </c>
      <c r="K31" s="45">
        <f>B16</f>
        <v>0.741573033707865</v>
      </c>
      <c r="M31" s="66" t="s">
        <v>177</v>
      </c>
      <c r="N31" s="267">
        <f>B53</f>
        <v>15</v>
      </c>
      <c r="O31" t="s">
        <v>209</v>
      </c>
      <c r="P31" s="67" t="s">
        <v>80</v>
      </c>
      <c r="Q31" s="267">
        <f>B24</f>
        <v>1.124</v>
      </c>
      <c r="R31" t="s">
        <v>81</v>
      </c>
      <c r="S31" s="86" t="s">
        <v>130</v>
      </c>
      <c r="T31" s="45">
        <f>B16</f>
        <v>0.741573033707865</v>
      </c>
      <c r="V31" s="66" t="s">
        <v>199</v>
      </c>
      <c r="W31" s="267">
        <f>B61</f>
        <v>15</v>
      </c>
      <c r="X31" t="s">
        <v>209</v>
      </c>
      <c r="Y31" s="67" t="s">
        <v>80</v>
      </c>
      <c r="Z31" s="267">
        <f>B24</f>
        <v>1.124</v>
      </c>
      <c r="AA31" t="s">
        <v>81</v>
      </c>
      <c r="AB31" s="86" t="s">
        <v>130</v>
      </c>
      <c r="AC31" s="45">
        <f>B16</f>
        <v>0.741573033707865</v>
      </c>
      <c r="AE31" s="66" t="s">
        <v>203</v>
      </c>
      <c r="AF31" s="267">
        <f>B69</f>
        <v>15</v>
      </c>
      <c r="AG31" t="s">
        <v>209</v>
      </c>
      <c r="AH31" s="67" t="s">
        <v>80</v>
      </c>
      <c r="AI31" s="267">
        <f>B24</f>
        <v>1.124</v>
      </c>
      <c r="AJ31" t="s">
        <v>81</v>
      </c>
      <c r="AK31" s="86" t="s">
        <v>130</v>
      </c>
      <c r="AL31" s="45">
        <f>B16</f>
        <v>0.741573033707865</v>
      </c>
      <c r="AN31" s="70"/>
      <c r="AO31" s="52"/>
      <c r="AP31" s="70"/>
      <c r="AQ31" s="70"/>
      <c r="AR31" s="52"/>
      <c r="AS31" s="70"/>
    </row>
    <row r="32" spans="1:45" ht="12.75">
      <c r="A32" s="89" t="s">
        <v>106</v>
      </c>
      <c r="B32" s="90">
        <v>0.4</v>
      </c>
      <c r="C32" s="84"/>
      <c r="D32" s="223" t="s">
        <v>172</v>
      </c>
      <c r="E32" s="293">
        <f>B36</f>
        <v>5</v>
      </c>
      <c r="F32" s="221" t="s">
        <v>209</v>
      </c>
      <c r="H32" s="267"/>
      <c r="J32" s="86" t="s">
        <v>131</v>
      </c>
      <c r="K32" s="45">
        <f>B17</f>
        <v>0.464589235127479</v>
      </c>
      <c r="M32" t="s">
        <v>69</v>
      </c>
      <c r="N32" s="267">
        <f>B26</f>
        <v>1</v>
      </c>
      <c r="Q32" s="267"/>
      <c r="S32" s="86" t="s">
        <v>131</v>
      </c>
      <c r="T32" s="45">
        <f>B17</f>
        <v>0.464589235127479</v>
      </c>
      <c r="V32" t="s">
        <v>69</v>
      </c>
      <c r="W32" s="267">
        <f>B26</f>
        <v>1</v>
      </c>
      <c r="Z32" s="267"/>
      <c r="AB32" s="86" t="s">
        <v>131</v>
      </c>
      <c r="AC32" s="45">
        <f>B17</f>
        <v>0.464589235127479</v>
      </c>
      <c r="AE32" t="s">
        <v>69</v>
      </c>
      <c r="AF32" s="267">
        <f>B26</f>
        <v>1</v>
      </c>
      <c r="AI32" s="267"/>
      <c r="AK32" s="86" t="s">
        <v>131</v>
      </c>
      <c r="AL32" s="45">
        <f>B17</f>
        <v>0.464589235127479</v>
      </c>
      <c r="AN32" s="70"/>
      <c r="AO32" s="52"/>
      <c r="AP32" s="70"/>
      <c r="AQ32" s="70"/>
      <c r="AR32" s="52"/>
      <c r="AS32" s="70"/>
    </row>
    <row r="33" spans="1:38" ht="12.75">
      <c r="A33" s="89" t="s">
        <v>65</v>
      </c>
      <c r="B33" s="88">
        <v>666666666</v>
      </c>
      <c r="C33" s="89" t="s">
        <v>66</v>
      </c>
      <c r="D33" s="250" t="s">
        <v>165</v>
      </c>
      <c r="E33" s="294">
        <f>B49</f>
        <v>75</v>
      </c>
      <c r="F33" s="251" t="s">
        <v>73</v>
      </c>
      <c r="H33" s="267"/>
      <c r="J33" s="86" t="s">
        <v>132</v>
      </c>
      <c r="K33" s="45">
        <f>B18</f>
        <v>0.652561247216036</v>
      </c>
      <c r="M33" t="s">
        <v>70</v>
      </c>
      <c r="N33" s="267">
        <f>B27</f>
        <v>1</v>
      </c>
      <c r="Q33" s="267"/>
      <c r="S33" s="86" t="s">
        <v>132</v>
      </c>
      <c r="T33" s="45">
        <f>B18</f>
        <v>0.652561247216036</v>
      </c>
      <c r="V33" t="s">
        <v>70</v>
      </c>
      <c r="W33" s="267">
        <f>B27</f>
        <v>1</v>
      </c>
      <c r="Z33" s="267"/>
      <c r="AB33" s="86" t="s">
        <v>132</v>
      </c>
      <c r="AC33" s="45">
        <f>B18</f>
        <v>0.652561247216036</v>
      </c>
      <c r="AE33" t="s">
        <v>70</v>
      </c>
      <c r="AF33" s="267">
        <f>B27</f>
        <v>1</v>
      </c>
      <c r="AI33" s="267"/>
      <c r="AK33" s="86" t="s">
        <v>132</v>
      </c>
      <c r="AL33" s="45">
        <f>B18</f>
        <v>0.652561247216036</v>
      </c>
    </row>
    <row r="34" spans="1:38" ht="12.75">
      <c r="A34" s="77" t="s">
        <v>31</v>
      </c>
      <c r="B34" s="82">
        <v>0.38</v>
      </c>
      <c r="D34" s="250" t="s">
        <v>166</v>
      </c>
      <c r="E34" s="294">
        <f>B50</f>
        <v>25</v>
      </c>
      <c r="F34" s="251" t="s">
        <v>73</v>
      </c>
      <c r="H34" s="267"/>
      <c r="J34" s="86" t="s">
        <v>133</v>
      </c>
      <c r="K34" s="45">
        <f>B19</f>
        <v>0.726277372262774</v>
      </c>
      <c r="M34" s="67" t="s">
        <v>107</v>
      </c>
      <c r="N34" s="267">
        <f>B31</f>
        <v>1</v>
      </c>
      <c r="Q34" s="267"/>
      <c r="S34" s="86" t="s">
        <v>133</v>
      </c>
      <c r="T34" s="45">
        <f>B19</f>
        <v>0.726277372262774</v>
      </c>
      <c r="V34" s="67" t="s">
        <v>107</v>
      </c>
      <c r="W34" s="267">
        <f>B31</f>
        <v>1</v>
      </c>
      <c r="Z34" s="267"/>
      <c r="AB34" s="86" t="s">
        <v>133</v>
      </c>
      <c r="AC34" s="45">
        <f>B19</f>
        <v>0.726277372262774</v>
      </c>
      <c r="AE34" s="67" t="s">
        <v>75</v>
      </c>
      <c r="AF34" s="267">
        <f>B32</f>
        <v>0.4</v>
      </c>
      <c r="AI34" s="267"/>
      <c r="AK34" s="86" t="s">
        <v>133</v>
      </c>
      <c r="AL34" s="45">
        <f>B19</f>
        <v>0.726277372262774</v>
      </c>
    </row>
    <row r="35" spans="1:38" ht="15">
      <c r="A35" s="409" t="s">
        <v>51</v>
      </c>
      <c r="B35" s="409"/>
      <c r="C35" s="409"/>
      <c r="D35" s="250" t="s">
        <v>167</v>
      </c>
      <c r="E35" s="294">
        <f>B41</f>
        <v>5</v>
      </c>
      <c r="F35" s="251" t="s">
        <v>207</v>
      </c>
      <c r="H35" s="267"/>
      <c r="J35" s="86" t="s">
        <v>134</v>
      </c>
      <c r="K35" s="45">
        <f>B20</f>
        <v>0.736486486486486</v>
      </c>
      <c r="M35" s="67" t="s">
        <v>74</v>
      </c>
      <c r="N35" s="45">
        <f>B17</f>
        <v>0.464589235127479</v>
      </c>
      <c r="Q35" s="267"/>
      <c r="S35" s="86" t="s">
        <v>134</v>
      </c>
      <c r="T35" s="45">
        <f>B20</f>
        <v>0.736486486486486</v>
      </c>
      <c r="V35" s="67" t="s">
        <v>74</v>
      </c>
      <c r="W35" s="45">
        <f>B17</f>
        <v>0.464589235127479</v>
      </c>
      <c r="Z35" s="267"/>
      <c r="AB35" s="86" t="s">
        <v>134</v>
      </c>
      <c r="AC35" s="45">
        <f>B20</f>
        <v>0.736486486486486</v>
      </c>
      <c r="AE35" s="67" t="s">
        <v>74</v>
      </c>
      <c r="AF35" s="45">
        <f>B17</f>
        <v>0.464589235127479</v>
      </c>
      <c r="AI35" s="267"/>
      <c r="AK35" s="86" t="s">
        <v>134</v>
      </c>
      <c r="AL35" s="45">
        <f>B20</f>
        <v>0.736486486486486</v>
      </c>
    </row>
    <row r="36" spans="1:39" ht="12.75">
      <c r="A36" s="223" t="s">
        <v>172</v>
      </c>
      <c r="B36" s="256">
        <v>5</v>
      </c>
      <c r="C36" s="117" t="s">
        <v>84</v>
      </c>
      <c r="D36" s="250" t="s">
        <v>168</v>
      </c>
      <c r="E36" s="294">
        <f>B42</f>
        <v>20</v>
      </c>
      <c r="F36" s="251" t="s">
        <v>207</v>
      </c>
      <c r="G36" t="s">
        <v>68</v>
      </c>
      <c r="H36" s="267">
        <f>B47</f>
        <v>1.752</v>
      </c>
      <c r="I36" t="s">
        <v>208</v>
      </c>
      <c r="J36" t="s">
        <v>68</v>
      </c>
      <c r="K36" s="267">
        <f>B47</f>
        <v>1.752</v>
      </c>
      <c r="L36" t="s">
        <v>208</v>
      </c>
      <c r="M36" s="1" t="s">
        <v>65</v>
      </c>
      <c r="N36" s="298">
        <f>B33</f>
        <v>666666666</v>
      </c>
      <c r="O36" s="1" t="s">
        <v>66</v>
      </c>
      <c r="P36" t="s">
        <v>67</v>
      </c>
      <c r="Q36" s="267">
        <f>B55</f>
        <v>5</v>
      </c>
      <c r="R36" t="s">
        <v>208</v>
      </c>
      <c r="S36" t="s">
        <v>67</v>
      </c>
      <c r="T36" s="267">
        <f>B55</f>
        <v>5</v>
      </c>
      <c r="U36" t="s">
        <v>208</v>
      </c>
      <c r="V36" s="1" t="s">
        <v>65</v>
      </c>
      <c r="W36" s="298">
        <f>B33</f>
        <v>666666666</v>
      </c>
      <c r="X36" s="1" t="s">
        <v>66</v>
      </c>
      <c r="Y36" t="s">
        <v>67</v>
      </c>
      <c r="Z36" s="267">
        <f>B63</f>
        <v>5</v>
      </c>
      <c r="AA36" t="s">
        <v>208</v>
      </c>
      <c r="AB36" t="s">
        <v>67</v>
      </c>
      <c r="AC36" s="267">
        <f>B63</f>
        <v>5</v>
      </c>
      <c r="AD36" t="s">
        <v>208</v>
      </c>
      <c r="AE36" s="1" t="s">
        <v>65</v>
      </c>
      <c r="AF36" s="298">
        <f>B33</f>
        <v>666666666</v>
      </c>
      <c r="AG36" s="1" t="s">
        <v>66</v>
      </c>
      <c r="AH36" t="s">
        <v>67</v>
      </c>
      <c r="AI36" s="267">
        <f>B71</f>
        <v>5</v>
      </c>
      <c r="AJ36" t="s">
        <v>208</v>
      </c>
      <c r="AK36" t="s">
        <v>67</v>
      </c>
      <c r="AL36" s="267">
        <f>B71</f>
        <v>5</v>
      </c>
      <c r="AM36" t="s">
        <v>208</v>
      </c>
    </row>
    <row r="37" spans="1:38" ht="12.75">
      <c r="A37" s="223" t="s">
        <v>171</v>
      </c>
      <c r="B37" s="256">
        <v>15</v>
      </c>
      <c r="C37" s="117" t="s">
        <v>84</v>
      </c>
      <c r="D37" s="219" t="s">
        <v>93</v>
      </c>
      <c r="E37" s="293">
        <f>B44</f>
        <v>40</v>
      </c>
      <c r="F37" s="220" t="s">
        <v>63</v>
      </c>
      <c r="G37" s="84" t="s">
        <v>128</v>
      </c>
      <c r="H37" s="267">
        <f>B25</f>
        <v>1</v>
      </c>
      <c r="J37" s="84" t="s">
        <v>128</v>
      </c>
      <c r="K37" s="267">
        <f>B25</f>
        <v>1</v>
      </c>
      <c r="M37" s="67" t="s">
        <v>1</v>
      </c>
      <c r="N37" s="45">
        <f>'PEF''s'!G2</f>
        <v>9550330.003035864</v>
      </c>
      <c r="O37" t="s">
        <v>64</v>
      </c>
      <c r="P37" s="84"/>
      <c r="Q37" s="267"/>
      <c r="S37" s="84"/>
      <c r="T37" s="267"/>
      <c r="V37" s="67" t="s">
        <v>1</v>
      </c>
      <c r="W37" s="45">
        <f>'PEF''s'!G2</f>
        <v>9550330.003035864</v>
      </c>
      <c r="X37" t="s">
        <v>64</v>
      </c>
      <c r="Y37" s="84"/>
      <c r="Z37" s="267"/>
      <c r="AB37" s="84"/>
      <c r="AC37" s="267"/>
      <c r="AE37" s="67" t="s">
        <v>1</v>
      </c>
      <c r="AF37" s="45">
        <f>'PEF''s'!G2</f>
        <v>9550330.003035864</v>
      </c>
      <c r="AG37" t="s">
        <v>64</v>
      </c>
      <c r="AH37" s="84"/>
      <c r="AI37" s="267"/>
      <c r="AK37" s="84"/>
      <c r="AL37" s="267"/>
    </row>
    <row r="38" spans="1:38" ht="12.75">
      <c r="A38" s="223" t="s">
        <v>170</v>
      </c>
      <c r="B38" s="256">
        <v>20</v>
      </c>
      <c r="C38" s="117" t="s">
        <v>84</v>
      </c>
      <c r="D38" s="224" t="s">
        <v>94</v>
      </c>
      <c r="E38" s="295">
        <f>B43</f>
        <v>20</v>
      </c>
      <c r="F38" s="225" t="s">
        <v>63</v>
      </c>
      <c r="G38" t="s">
        <v>69</v>
      </c>
      <c r="H38" s="267">
        <f>B26</f>
        <v>1</v>
      </c>
      <c r="J38" t="s">
        <v>69</v>
      </c>
      <c r="K38" s="267">
        <f>B26</f>
        <v>1</v>
      </c>
      <c r="M38" s="66" t="s">
        <v>0</v>
      </c>
      <c r="N38" s="296">
        <f>'PEF''s'!C2</f>
        <v>1359292542.255788</v>
      </c>
      <c r="O38" s="66" t="s">
        <v>64</v>
      </c>
      <c r="P38" t="s">
        <v>69</v>
      </c>
      <c r="Q38" s="267">
        <f>B26</f>
        <v>1</v>
      </c>
      <c r="S38" t="s">
        <v>69</v>
      </c>
      <c r="T38" s="267">
        <f>B26</f>
        <v>1</v>
      </c>
      <c r="V38" s="66" t="s">
        <v>0</v>
      </c>
      <c r="W38" s="296">
        <f>'PEF''s'!C2</f>
        <v>1359292542.255788</v>
      </c>
      <c r="X38" s="66" t="s">
        <v>64</v>
      </c>
      <c r="Y38" t="s">
        <v>69</v>
      </c>
      <c r="Z38" s="267">
        <f>B26</f>
        <v>1</v>
      </c>
      <c r="AB38" t="s">
        <v>69</v>
      </c>
      <c r="AC38" s="267">
        <f>B26</f>
        <v>1</v>
      </c>
      <c r="AE38" s="66" t="s">
        <v>0</v>
      </c>
      <c r="AF38" s="296">
        <f>'PEF''s'!C2</f>
        <v>1359292542.255788</v>
      </c>
      <c r="AG38" s="66" t="s">
        <v>64</v>
      </c>
      <c r="AH38" t="s">
        <v>69</v>
      </c>
      <c r="AI38" s="267">
        <f>B26</f>
        <v>1</v>
      </c>
      <c r="AK38" t="s">
        <v>69</v>
      </c>
      <c r="AL38" s="267">
        <f>B26</f>
        <v>1</v>
      </c>
    </row>
    <row r="39" spans="1:39" ht="12.75">
      <c r="A39" s="259" t="s">
        <v>164</v>
      </c>
      <c r="B39" s="256">
        <v>55</v>
      </c>
      <c r="C39" s="117" t="s">
        <v>142</v>
      </c>
      <c r="D39" t="s">
        <v>69</v>
      </c>
      <c r="E39" s="267">
        <f>B26</f>
        <v>1</v>
      </c>
      <c r="G39" s="1" t="s">
        <v>70</v>
      </c>
      <c r="H39" s="297">
        <f>B27</f>
        <v>1</v>
      </c>
      <c r="I39" s="1"/>
      <c r="J39" s="1" t="s">
        <v>70</v>
      </c>
      <c r="K39" s="297">
        <f>B27</f>
        <v>1</v>
      </c>
      <c r="L39" s="1"/>
      <c r="M39" s="66" t="s">
        <v>115</v>
      </c>
      <c r="N39" s="265">
        <v>27.027027027027</v>
      </c>
      <c r="O39" s="66" t="s">
        <v>116</v>
      </c>
      <c r="P39" s="1" t="s">
        <v>70</v>
      </c>
      <c r="Q39" s="297">
        <f>B27</f>
        <v>1</v>
      </c>
      <c r="R39" s="1"/>
      <c r="S39" s="1" t="s">
        <v>70</v>
      </c>
      <c r="T39" s="297">
        <f>B27</f>
        <v>1</v>
      </c>
      <c r="U39" s="1"/>
      <c r="V39" s="66" t="s">
        <v>115</v>
      </c>
      <c r="W39" s="265">
        <v>27.027027027027</v>
      </c>
      <c r="X39" s="66" t="s">
        <v>116</v>
      </c>
      <c r="Y39" s="1" t="s">
        <v>70</v>
      </c>
      <c r="Z39" s="297">
        <f>B27</f>
        <v>1</v>
      </c>
      <c r="AA39" s="1"/>
      <c r="AB39" s="1" t="s">
        <v>70</v>
      </c>
      <c r="AC39" s="297">
        <f>B27</f>
        <v>1</v>
      </c>
      <c r="AD39" s="1"/>
      <c r="AE39" s="66" t="s">
        <v>115</v>
      </c>
      <c r="AF39" s="265">
        <v>27.027027027027</v>
      </c>
      <c r="AG39" s="66" t="s">
        <v>116</v>
      </c>
      <c r="AH39" s="1" t="s">
        <v>70</v>
      </c>
      <c r="AI39" s="297">
        <f>B27</f>
        <v>1</v>
      </c>
      <c r="AJ39" s="1"/>
      <c r="AK39" s="1" t="s">
        <v>70</v>
      </c>
      <c r="AL39" s="297">
        <f>B27</f>
        <v>1</v>
      </c>
      <c r="AM39" s="1"/>
    </row>
    <row r="40" spans="1:38" ht="12.75">
      <c r="A40" s="259" t="s">
        <v>163</v>
      </c>
      <c r="B40" s="256">
        <v>55</v>
      </c>
      <c r="C40" s="117" t="s">
        <v>142</v>
      </c>
      <c r="D40" t="s">
        <v>70</v>
      </c>
      <c r="E40" s="267">
        <f>B27</f>
        <v>1</v>
      </c>
      <c r="G40" t="s">
        <v>76</v>
      </c>
      <c r="H40" s="267">
        <f>B48</f>
        <v>16.4</v>
      </c>
      <c r="J40" t="s">
        <v>76</v>
      </c>
      <c r="K40" s="267">
        <f>B48</f>
        <v>16.4</v>
      </c>
      <c r="M40" s="66" t="s">
        <v>117</v>
      </c>
      <c r="N40" s="69">
        <f>B22</f>
        <v>132.9054</v>
      </c>
      <c r="O40" s="66" t="s">
        <v>118</v>
      </c>
      <c r="Q40" s="267"/>
      <c r="T40" s="267"/>
      <c r="V40" s="66" t="s">
        <v>117</v>
      </c>
      <c r="W40" s="69">
        <f>B22</f>
        <v>132.9054</v>
      </c>
      <c r="X40" s="66" t="s">
        <v>118</v>
      </c>
      <c r="Z40" s="267"/>
      <c r="AC40" s="267"/>
      <c r="AE40" s="66" t="s">
        <v>117</v>
      </c>
      <c r="AF40" s="69">
        <f>B22</f>
        <v>132.9054</v>
      </c>
      <c r="AG40" s="66" t="s">
        <v>118</v>
      </c>
      <c r="AI40" s="267"/>
      <c r="AL40" s="267"/>
    </row>
    <row r="41" spans="1:39" ht="12.75">
      <c r="A41" s="250" t="s">
        <v>167</v>
      </c>
      <c r="B41" s="249">
        <v>5</v>
      </c>
      <c r="C41" s="66" t="s">
        <v>207</v>
      </c>
      <c r="D41" t="s">
        <v>173</v>
      </c>
      <c r="E41" s="267">
        <f>B47</f>
        <v>1.752</v>
      </c>
      <c r="F41" t="s">
        <v>208</v>
      </c>
      <c r="G41" s="66" t="s">
        <v>115</v>
      </c>
      <c r="H41" s="265">
        <v>27.027027027027</v>
      </c>
      <c r="I41" s="66" t="s">
        <v>116</v>
      </c>
      <c r="J41" s="66" t="s">
        <v>115</v>
      </c>
      <c r="K41" s="265">
        <v>27.027027027027</v>
      </c>
      <c r="L41" s="66" t="s">
        <v>116</v>
      </c>
      <c r="M41" s="66" t="s">
        <v>119</v>
      </c>
      <c r="N41" s="69">
        <f>2.8*(10^(-15))</f>
        <v>2.8E-15</v>
      </c>
      <c r="O41" s="66"/>
      <c r="P41" s="66" t="s">
        <v>115</v>
      </c>
      <c r="Q41" s="265">
        <v>27.027027027027</v>
      </c>
      <c r="R41" s="66" t="s">
        <v>116</v>
      </c>
      <c r="S41" s="66" t="s">
        <v>115</v>
      </c>
      <c r="T41" s="265">
        <v>27.027027027027</v>
      </c>
      <c r="U41" s="66" t="s">
        <v>116</v>
      </c>
      <c r="V41" s="66" t="s">
        <v>119</v>
      </c>
      <c r="W41" s="69">
        <f>2.8*(10^(-15))</f>
        <v>2.8E-15</v>
      </c>
      <c r="X41" s="66"/>
      <c r="Y41" s="66" t="s">
        <v>115</v>
      </c>
      <c r="Z41" s="265">
        <v>27.027027027027</v>
      </c>
      <c r="AA41" s="66" t="s">
        <v>116</v>
      </c>
      <c r="AB41" s="66" t="s">
        <v>115</v>
      </c>
      <c r="AC41" s="265">
        <v>27.027027027027</v>
      </c>
      <c r="AD41" s="66" t="s">
        <v>116</v>
      </c>
      <c r="AE41" s="66" t="s">
        <v>119</v>
      </c>
      <c r="AF41" s="69">
        <f>2.8*(10^(-15))</f>
        <v>2.8E-15</v>
      </c>
      <c r="AG41" s="66"/>
      <c r="AH41" s="66" t="s">
        <v>115</v>
      </c>
      <c r="AI41" s="265">
        <v>27.027027027027</v>
      </c>
      <c r="AJ41" s="66" t="s">
        <v>116</v>
      </c>
      <c r="AK41" s="66" t="s">
        <v>115</v>
      </c>
      <c r="AL41" s="265">
        <v>27.027027027027</v>
      </c>
      <c r="AM41" s="66" t="s">
        <v>116</v>
      </c>
    </row>
    <row r="42" spans="1:39" ht="12.75">
      <c r="A42" s="250" t="s">
        <v>168</v>
      </c>
      <c r="B42" s="249">
        <v>20</v>
      </c>
      <c r="C42" s="66" t="s">
        <v>207</v>
      </c>
      <c r="D42" t="s">
        <v>174</v>
      </c>
      <c r="E42" s="267">
        <f>B48</f>
        <v>16.4</v>
      </c>
      <c r="F42" t="s">
        <v>208</v>
      </c>
      <c r="G42" s="66" t="s">
        <v>117</v>
      </c>
      <c r="H42" s="69">
        <f>B22</f>
        <v>132.9054</v>
      </c>
      <c r="I42" s="66" t="s">
        <v>118</v>
      </c>
      <c r="J42" s="66" t="s">
        <v>117</v>
      </c>
      <c r="K42" s="69">
        <f>B22</f>
        <v>132.9054</v>
      </c>
      <c r="L42" s="66" t="s">
        <v>118</v>
      </c>
      <c r="P42" s="66" t="s">
        <v>117</v>
      </c>
      <c r="Q42" s="69">
        <f>B22</f>
        <v>132.9054</v>
      </c>
      <c r="R42" s="66" t="s">
        <v>118</v>
      </c>
      <c r="S42" s="66" t="s">
        <v>117</v>
      </c>
      <c r="T42" s="69">
        <f>B22</f>
        <v>132.9054</v>
      </c>
      <c r="U42" s="66" t="s">
        <v>118</v>
      </c>
      <c r="V42" s="66"/>
      <c r="W42" s="66"/>
      <c r="X42" s="66"/>
      <c r="Y42" s="66" t="s">
        <v>117</v>
      </c>
      <c r="Z42" s="69">
        <f>B22</f>
        <v>132.9054</v>
      </c>
      <c r="AA42" s="66" t="s">
        <v>118</v>
      </c>
      <c r="AB42" s="66" t="s">
        <v>117</v>
      </c>
      <c r="AC42" s="69">
        <f>B22</f>
        <v>132.9054</v>
      </c>
      <c r="AD42" s="66" t="s">
        <v>118</v>
      </c>
      <c r="AE42" s="31"/>
      <c r="AF42" s="66"/>
      <c r="AG42" s="66"/>
      <c r="AH42" s="66" t="s">
        <v>117</v>
      </c>
      <c r="AI42" s="69">
        <f>B22</f>
        <v>132.9054</v>
      </c>
      <c r="AJ42" s="66" t="s">
        <v>118</v>
      </c>
      <c r="AK42" s="66" t="s">
        <v>117</v>
      </c>
      <c r="AL42" s="69">
        <f>B22</f>
        <v>132.9054</v>
      </c>
      <c r="AM42" s="66" t="s">
        <v>118</v>
      </c>
    </row>
    <row r="43" spans="1:39" ht="12.75">
      <c r="A43" s="222" t="s">
        <v>193</v>
      </c>
      <c r="B43" s="256">
        <v>20</v>
      </c>
      <c r="C43" s="116" t="s">
        <v>139</v>
      </c>
      <c r="D43" s="66" t="s">
        <v>107</v>
      </c>
      <c r="E43" s="69">
        <f>B31</f>
        <v>1</v>
      </c>
      <c r="F43" s="66"/>
      <c r="G43" s="66" t="s">
        <v>119</v>
      </c>
      <c r="H43" s="69">
        <f>2.8*(10^(-12))</f>
        <v>2.7999999999999998E-12</v>
      </c>
      <c r="I43" s="66"/>
      <c r="J43" s="66" t="s">
        <v>119</v>
      </c>
      <c r="K43" s="69">
        <f>2.8*(10^(-12))</f>
        <v>2.7999999999999998E-12</v>
      </c>
      <c r="L43" s="66"/>
      <c r="O43" s="68" t="s">
        <v>182</v>
      </c>
      <c r="P43" s="66" t="s">
        <v>119</v>
      </c>
      <c r="Q43" s="69">
        <f>2.8*(10^(-12))</f>
        <v>2.7999999999999998E-12</v>
      </c>
      <c r="R43" s="66"/>
      <c r="S43" s="66" t="s">
        <v>119</v>
      </c>
      <c r="T43" s="69">
        <f>2.8*(10^(-12))</f>
        <v>2.7999999999999998E-12</v>
      </c>
      <c r="U43" s="66"/>
      <c r="V43" s="66"/>
      <c r="W43" s="66"/>
      <c r="X43" s="68" t="s">
        <v>182</v>
      </c>
      <c r="Y43" s="66" t="s">
        <v>119</v>
      </c>
      <c r="Z43" s="69">
        <f>2.8*(10^(-12))</f>
        <v>2.7999999999999998E-12</v>
      </c>
      <c r="AA43" s="66"/>
      <c r="AB43" s="66" t="s">
        <v>119</v>
      </c>
      <c r="AC43" s="69">
        <f>2.8*(10^(-12))</f>
        <v>2.7999999999999998E-12</v>
      </c>
      <c r="AD43" s="66"/>
      <c r="AE43" s="66"/>
      <c r="AF43" s="66"/>
      <c r="AG43" s="68" t="s">
        <v>182</v>
      </c>
      <c r="AH43" s="66" t="s">
        <v>119</v>
      </c>
      <c r="AI43" s="69">
        <f>2.8*(10^(-12))</f>
        <v>2.7999999999999998E-12</v>
      </c>
      <c r="AJ43" s="66"/>
      <c r="AK43" s="66" t="s">
        <v>119</v>
      </c>
      <c r="AL43" s="69">
        <f>2.8*(10^(-12))</f>
        <v>2.7999999999999998E-12</v>
      </c>
      <c r="AM43" s="66"/>
    </row>
    <row r="44" spans="1:38" ht="12.75">
      <c r="A44" s="222" t="s">
        <v>192</v>
      </c>
      <c r="B44" s="256">
        <v>40</v>
      </c>
      <c r="C44" s="116" t="s">
        <v>139</v>
      </c>
      <c r="D44" s="66" t="s">
        <v>75</v>
      </c>
      <c r="E44" s="69">
        <f>B32</f>
        <v>0.4</v>
      </c>
      <c r="F44" s="66"/>
      <c r="G44" s="66" t="s">
        <v>119</v>
      </c>
      <c r="H44" s="45">
        <v>2.8E-15</v>
      </c>
      <c r="J44" s="66" t="s">
        <v>119</v>
      </c>
      <c r="K44" s="45">
        <v>2.8E-15</v>
      </c>
      <c r="M44" s="254"/>
      <c r="N44" s="66"/>
      <c r="O44" s="66"/>
      <c r="P44" s="66" t="s">
        <v>119</v>
      </c>
      <c r="Q44" s="45">
        <v>2.8E-15</v>
      </c>
      <c r="S44" s="66" t="s">
        <v>119</v>
      </c>
      <c r="T44" s="69">
        <f>2.8*(10^(-15))</f>
        <v>2.8E-15</v>
      </c>
      <c r="V44" s="66"/>
      <c r="W44" s="66"/>
      <c r="X44" s="66"/>
      <c r="Y44" s="66" t="s">
        <v>119</v>
      </c>
      <c r="Z44" s="45">
        <v>2.8E-15</v>
      </c>
      <c r="AB44" s="66" t="s">
        <v>119</v>
      </c>
      <c r="AC44" s="69">
        <f>2.8*(10^(-15))</f>
        <v>2.8E-15</v>
      </c>
      <c r="AH44" s="66" t="s">
        <v>119</v>
      </c>
      <c r="AI44" s="45">
        <v>2.8E-15</v>
      </c>
      <c r="AK44" s="66" t="s">
        <v>119</v>
      </c>
      <c r="AL44" s="69">
        <f>2.8*(10^(-15))</f>
        <v>2.8E-15</v>
      </c>
    </row>
    <row r="45" spans="1:38" ht="12.75">
      <c r="A45" s="259" t="s">
        <v>161</v>
      </c>
      <c r="B45" s="249">
        <v>5</v>
      </c>
      <c r="C45" s="66" t="s">
        <v>208</v>
      </c>
      <c r="D45" s="66" t="s">
        <v>185</v>
      </c>
      <c r="E45" s="296">
        <f>B17</f>
        <v>0.464589235127479</v>
      </c>
      <c r="F45" s="66"/>
      <c r="M45" s="254"/>
      <c r="N45" s="66"/>
      <c r="O45" s="66"/>
      <c r="S45" s="66"/>
      <c r="T45" s="45"/>
      <c r="V45" s="66"/>
      <c r="W45" s="66"/>
      <c r="X45" s="66"/>
      <c r="AB45" s="66"/>
      <c r="AC45" s="45"/>
      <c r="AK45" s="66"/>
      <c r="AL45" s="45"/>
    </row>
    <row r="46" spans="1:36" ht="12.75">
      <c r="A46" s="259" t="s">
        <v>162</v>
      </c>
      <c r="B46" s="249">
        <v>5</v>
      </c>
      <c r="C46" s="66" t="s">
        <v>208</v>
      </c>
      <c r="D46" s="72" t="s">
        <v>65</v>
      </c>
      <c r="E46" s="287">
        <f>B33</f>
        <v>666666666</v>
      </c>
      <c r="F46" s="72" t="s">
        <v>66</v>
      </c>
      <c r="H46" s="373" t="s">
        <v>183</v>
      </c>
      <c r="I46" s="373"/>
      <c r="M46" s="7"/>
      <c r="N46" s="66"/>
      <c r="O46" s="66"/>
      <c r="Q46" s="373" t="s">
        <v>183</v>
      </c>
      <c r="R46" s="373"/>
      <c r="V46" s="66"/>
      <c r="W46" s="66"/>
      <c r="X46" s="66"/>
      <c r="Z46" s="373" t="s">
        <v>183</v>
      </c>
      <c r="AA46" s="373"/>
      <c r="AI46" s="373" t="s">
        <v>183</v>
      </c>
      <c r="AJ46" s="373"/>
    </row>
    <row r="47" spans="1:36" ht="12.75">
      <c r="A47" t="s">
        <v>173</v>
      </c>
      <c r="B47" s="249">
        <v>1.752</v>
      </c>
      <c r="C47" t="s">
        <v>208</v>
      </c>
      <c r="D47" s="66" t="s">
        <v>1</v>
      </c>
      <c r="E47" s="296">
        <f>'PEF''s'!E2</f>
        <v>9550378.481834507</v>
      </c>
      <c r="F47" s="66"/>
      <c r="H47" s="373" t="s">
        <v>184</v>
      </c>
      <c r="I47" s="373"/>
      <c r="M47" s="7"/>
      <c r="N47" s="66"/>
      <c r="O47" s="66"/>
      <c r="Q47" s="373" t="s">
        <v>184</v>
      </c>
      <c r="R47" s="373"/>
      <c r="X47" s="66"/>
      <c r="Z47" s="373" t="s">
        <v>184</v>
      </c>
      <c r="AA47" s="373"/>
      <c r="AI47" s="373" t="s">
        <v>184</v>
      </c>
      <c r="AJ47" s="373"/>
    </row>
    <row r="48" spans="1:33" ht="12.75">
      <c r="A48" t="s">
        <v>174</v>
      </c>
      <c r="B48" s="249">
        <v>16.4</v>
      </c>
      <c r="C48" t="s">
        <v>208</v>
      </c>
      <c r="D48" s="66" t="s">
        <v>0</v>
      </c>
      <c r="E48" s="296">
        <f>'PEF''s'!C2</f>
        <v>1359292542.255788</v>
      </c>
      <c r="F48" s="66" t="s">
        <v>64</v>
      </c>
      <c r="M48" s="7"/>
      <c r="N48" s="66"/>
      <c r="O48" s="66"/>
      <c r="X48" s="66"/>
      <c r="AE48" s="66"/>
      <c r="AF48" s="66"/>
      <c r="AG48" s="66"/>
    </row>
    <row r="49" spans="1:33" ht="12.75">
      <c r="A49" s="250" t="s">
        <v>165</v>
      </c>
      <c r="B49" s="249">
        <v>75</v>
      </c>
      <c r="C49" s="66" t="s">
        <v>73</v>
      </c>
      <c r="D49" s="66" t="s">
        <v>115</v>
      </c>
      <c r="E49" s="265">
        <v>27.027027027027</v>
      </c>
      <c r="F49" s="66" t="s">
        <v>116</v>
      </c>
      <c r="M49" s="7"/>
      <c r="N49" s="66"/>
      <c r="O49" s="66"/>
      <c r="V49" s="66"/>
      <c r="W49" s="66"/>
      <c r="X49" s="66"/>
      <c r="AE49" s="66"/>
      <c r="AF49" s="66"/>
      <c r="AG49" s="66"/>
    </row>
    <row r="50" spans="1:33" ht="12.75">
      <c r="A50" s="250" t="s">
        <v>166</v>
      </c>
      <c r="B50" s="249">
        <v>25</v>
      </c>
      <c r="C50" s="66" t="s">
        <v>73</v>
      </c>
      <c r="D50" s="66" t="s">
        <v>117</v>
      </c>
      <c r="E50" s="69">
        <f>B22</f>
        <v>132.9054</v>
      </c>
      <c r="F50" s="66" t="s">
        <v>118</v>
      </c>
      <c r="M50" s="7"/>
      <c r="N50" s="66"/>
      <c r="O50" s="66"/>
      <c r="V50" s="66"/>
      <c r="W50" s="66"/>
      <c r="X50" s="66"/>
      <c r="AE50" s="66"/>
      <c r="AF50" s="66"/>
      <c r="AG50" s="66"/>
    </row>
    <row r="51" spans="1:33" ht="15">
      <c r="A51" s="393" t="s">
        <v>151</v>
      </c>
      <c r="B51" s="393"/>
      <c r="C51" s="393"/>
      <c r="D51" s="66" t="s">
        <v>119</v>
      </c>
      <c r="E51" s="69">
        <f>2.8*(10^(-15))</f>
        <v>2.8E-15</v>
      </c>
      <c r="F51" s="66"/>
      <c r="M51" s="7"/>
      <c r="N51" s="66"/>
      <c r="O51" s="66"/>
      <c r="V51" s="66"/>
      <c r="W51" s="66"/>
      <c r="X51" s="66"/>
      <c r="AE51" s="66"/>
      <c r="AF51" s="66"/>
      <c r="AG51" s="66"/>
    </row>
    <row r="52" spans="1:33" ht="12.75">
      <c r="A52" s="324" t="s">
        <v>215</v>
      </c>
      <c r="B52" s="325">
        <v>5</v>
      </c>
      <c r="C52" t="s">
        <v>98</v>
      </c>
      <c r="M52" s="222"/>
      <c r="N52" s="66"/>
      <c r="O52" s="66"/>
      <c r="V52" s="66"/>
      <c r="W52" s="66"/>
      <c r="X52" s="66"/>
      <c r="AE52" s="66"/>
      <c r="AF52" s="66"/>
      <c r="AG52" s="66"/>
    </row>
    <row r="53" spans="1:33" ht="12.75">
      <c r="A53" s="116" t="s">
        <v>177</v>
      </c>
      <c r="B53" s="256">
        <v>15</v>
      </c>
      <c r="C53" s="115" t="s">
        <v>84</v>
      </c>
      <c r="F53" s="68" t="s">
        <v>182</v>
      </c>
      <c r="M53" s="7"/>
      <c r="N53" s="66"/>
      <c r="O53" s="66"/>
      <c r="V53" s="66"/>
      <c r="W53" s="66"/>
      <c r="X53" s="66"/>
      <c r="AE53" s="66"/>
      <c r="AF53" s="66"/>
      <c r="AG53" s="66"/>
    </row>
    <row r="54" spans="1:13" ht="12.75">
      <c r="A54" s="116" t="s">
        <v>175</v>
      </c>
      <c r="B54" s="256">
        <v>55</v>
      </c>
      <c r="C54" s="116" t="s">
        <v>145</v>
      </c>
      <c r="F54" s="68"/>
      <c r="M54" s="7"/>
    </row>
    <row r="55" spans="1:33" ht="12.75">
      <c r="A55" s="116" t="s">
        <v>178</v>
      </c>
      <c r="B55" s="256">
        <v>5</v>
      </c>
      <c r="C55" s="114" t="s">
        <v>143</v>
      </c>
      <c r="F55" s="68"/>
      <c r="M55" s="7"/>
      <c r="N55" s="66"/>
      <c r="O55" s="66"/>
      <c r="V55" s="66"/>
      <c r="W55" s="66"/>
      <c r="X55" s="66"/>
      <c r="AE55" s="66"/>
      <c r="AF55" s="66"/>
      <c r="AG55" s="66"/>
    </row>
    <row r="56" spans="1:33" ht="12.75">
      <c r="A56" s="135" t="s">
        <v>100</v>
      </c>
      <c r="B56" s="249">
        <v>5</v>
      </c>
      <c r="C56" s="135" t="s">
        <v>98</v>
      </c>
      <c r="F56" s="68"/>
      <c r="M56" s="257"/>
      <c r="N56" s="66"/>
      <c r="O56" s="66"/>
      <c r="V56" s="66"/>
      <c r="W56" s="66"/>
      <c r="X56" s="66"/>
      <c r="AE56" s="66"/>
      <c r="AF56" s="66"/>
      <c r="AG56" s="66"/>
    </row>
    <row r="57" spans="1:13" ht="12.75">
      <c r="A57" s="71" t="s">
        <v>213</v>
      </c>
      <c r="B57" s="249">
        <v>75</v>
      </c>
      <c r="C57" s="67" t="s">
        <v>73</v>
      </c>
      <c r="M57" s="257"/>
    </row>
    <row r="58" spans="1:33" ht="12.75">
      <c r="A58" s="71" t="s">
        <v>214</v>
      </c>
      <c r="B58" s="249">
        <v>5</v>
      </c>
      <c r="C58" s="67" t="s">
        <v>207</v>
      </c>
      <c r="D58" s="66"/>
      <c r="E58" s="66"/>
      <c r="F58" s="66"/>
      <c r="M58" s="46"/>
      <c r="N58" s="66"/>
      <c r="O58" s="66"/>
      <c r="V58" s="66"/>
      <c r="W58" s="66"/>
      <c r="X58" s="66"/>
      <c r="AE58" s="66"/>
      <c r="AF58" s="66"/>
      <c r="AG58" s="66"/>
    </row>
    <row r="59" spans="1:33" ht="15">
      <c r="A59" s="408" t="s">
        <v>146</v>
      </c>
      <c r="B59" s="408"/>
      <c r="C59" s="408"/>
      <c r="D59" s="66"/>
      <c r="E59" s="66"/>
      <c r="F59" s="66"/>
      <c r="M59" s="257"/>
      <c r="N59" s="66"/>
      <c r="O59" s="66"/>
      <c r="V59" s="66"/>
      <c r="W59" s="66"/>
      <c r="X59" s="66"/>
      <c r="AE59" s="66"/>
      <c r="AF59" s="66"/>
      <c r="AG59" s="66"/>
    </row>
    <row r="60" spans="1:33" ht="12.75">
      <c r="A60" s="71" t="s">
        <v>216</v>
      </c>
      <c r="B60" s="325">
        <v>5</v>
      </c>
      <c r="C60" t="s">
        <v>98</v>
      </c>
      <c r="D60" s="66"/>
      <c r="E60" s="66"/>
      <c r="F60" s="66"/>
      <c r="M60" s="222"/>
      <c r="N60" s="66"/>
      <c r="O60" s="66"/>
      <c r="V60" s="66"/>
      <c r="W60" s="66"/>
      <c r="X60" s="66"/>
      <c r="AE60" s="66"/>
      <c r="AF60" s="66"/>
      <c r="AG60" s="66"/>
    </row>
    <row r="61" spans="1:33" ht="12.75">
      <c r="A61" s="116" t="s">
        <v>199</v>
      </c>
      <c r="B61" s="256">
        <v>15</v>
      </c>
      <c r="C61" s="115" t="s">
        <v>84</v>
      </c>
      <c r="D61" s="66"/>
      <c r="E61" s="66"/>
      <c r="F61" s="66"/>
      <c r="M61" s="222"/>
      <c r="N61" s="66"/>
      <c r="O61" s="66"/>
      <c r="V61" s="66"/>
      <c r="W61" s="66"/>
      <c r="X61" s="66"/>
      <c r="AE61" s="66"/>
      <c r="AF61" s="66"/>
      <c r="AG61" s="66"/>
    </row>
    <row r="62" spans="1:33" ht="12.75">
      <c r="A62" s="116" t="s">
        <v>176</v>
      </c>
      <c r="B62" s="256">
        <v>55</v>
      </c>
      <c r="C62" s="116" t="s">
        <v>145</v>
      </c>
      <c r="D62" s="66"/>
      <c r="E62" s="66"/>
      <c r="F62" s="66"/>
      <c r="M62" s="222"/>
      <c r="N62" s="66"/>
      <c r="O62" s="66"/>
      <c r="V62" s="66"/>
      <c r="W62" s="66"/>
      <c r="X62" s="66"/>
      <c r="AE62" s="66"/>
      <c r="AF62" s="66"/>
      <c r="AG62" s="66"/>
    </row>
    <row r="63" spans="1:33" ht="12.75">
      <c r="A63" s="116" t="s">
        <v>200</v>
      </c>
      <c r="B63" s="256">
        <v>5</v>
      </c>
      <c r="C63" s="114" t="s">
        <v>143</v>
      </c>
      <c r="D63" s="66"/>
      <c r="E63" s="66"/>
      <c r="F63" s="66"/>
      <c r="M63" s="222"/>
      <c r="N63" s="66"/>
      <c r="O63" s="66"/>
      <c r="V63" s="66"/>
      <c r="W63" s="66"/>
      <c r="X63" s="66"/>
      <c r="AE63" s="66"/>
      <c r="AF63" s="66"/>
      <c r="AG63" s="66"/>
    </row>
    <row r="64" spans="1:33" ht="12.75">
      <c r="A64" s="71" t="s">
        <v>97</v>
      </c>
      <c r="B64" s="249">
        <v>5</v>
      </c>
      <c r="C64" s="135" t="s">
        <v>98</v>
      </c>
      <c r="D64" s="66"/>
      <c r="E64" s="66"/>
      <c r="F64" s="66"/>
      <c r="M64" s="66"/>
      <c r="N64" s="66"/>
      <c r="O64" s="66"/>
      <c r="V64" s="66"/>
      <c r="W64" s="66"/>
      <c r="X64" s="66"/>
      <c r="AE64" s="66"/>
      <c r="AF64" s="66"/>
      <c r="AG64" s="66"/>
    </row>
    <row r="65" spans="1:33" ht="12.75">
      <c r="A65" s="71" t="s">
        <v>201</v>
      </c>
      <c r="B65" s="249">
        <v>75</v>
      </c>
      <c r="C65" s="67" t="s">
        <v>73</v>
      </c>
      <c r="D65" s="66"/>
      <c r="E65" s="66"/>
      <c r="F65" s="66"/>
      <c r="M65" s="66"/>
      <c r="N65" s="66"/>
      <c r="O65" s="66"/>
      <c r="V65" s="66"/>
      <c r="W65" s="66"/>
      <c r="X65" s="66"/>
      <c r="AE65" s="66"/>
      <c r="AF65" s="66"/>
      <c r="AG65" s="66"/>
    </row>
    <row r="66" spans="1:33" ht="12.75">
      <c r="A66" s="71" t="s">
        <v>202</v>
      </c>
      <c r="B66" s="249">
        <v>5</v>
      </c>
      <c r="C66" s="67" t="s">
        <v>207</v>
      </c>
      <c r="D66" s="66"/>
      <c r="E66" s="66"/>
      <c r="F66" s="66"/>
      <c r="M66" s="66"/>
      <c r="N66" s="66"/>
      <c r="O66" s="66"/>
      <c r="V66" s="66"/>
      <c r="W66" s="66"/>
      <c r="X66" s="66"/>
      <c r="AE66" s="66"/>
      <c r="AF66" s="66"/>
      <c r="AG66" s="66"/>
    </row>
    <row r="67" spans="1:33" ht="15">
      <c r="A67" s="407" t="s">
        <v>144</v>
      </c>
      <c r="B67" s="407"/>
      <c r="C67" s="407"/>
      <c r="D67" s="66"/>
      <c r="E67" s="66"/>
      <c r="F67" s="66"/>
      <c r="M67" s="66"/>
      <c r="N67" s="66"/>
      <c r="O67" s="66"/>
      <c r="V67" s="66"/>
      <c r="W67" s="66"/>
      <c r="X67" s="66"/>
      <c r="AE67" s="66"/>
      <c r="AF67" s="66"/>
      <c r="AG67" s="66"/>
    </row>
    <row r="68" spans="1:33" ht="12.75">
      <c r="A68" s="71" t="s">
        <v>217</v>
      </c>
      <c r="B68" s="325">
        <v>5</v>
      </c>
      <c r="C68" t="s">
        <v>98</v>
      </c>
      <c r="D68" s="66"/>
      <c r="E68" s="66"/>
      <c r="F68" s="66"/>
      <c r="M68" s="66"/>
      <c r="N68" s="66"/>
      <c r="O68" s="66"/>
      <c r="V68" s="66"/>
      <c r="W68" s="66"/>
      <c r="X68" s="66"/>
      <c r="AE68" s="66"/>
      <c r="AF68" s="66"/>
      <c r="AG68" s="66"/>
    </row>
    <row r="69" spans="1:33" ht="12.75">
      <c r="A69" s="116" t="s">
        <v>203</v>
      </c>
      <c r="B69" s="256">
        <v>15</v>
      </c>
      <c r="C69" s="115" t="s">
        <v>84</v>
      </c>
      <c r="D69" s="66"/>
      <c r="E69" s="66"/>
      <c r="F69" s="66"/>
      <c r="M69" s="66"/>
      <c r="N69" s="66"/>
      <c r="O69" s="66"/>
      <c r="V69" s="66"/>
      <c r="W69" s="66"/>
      <c r="X69" s="66"/>
      <c r="AE69" s="66"/>
      <c r="AF69" s="66"/>
      <c r="AG69" s="66"/>
    </row>
    <row r="70" spans="1:33" ht="12.75">
      <c r="A70" s="116" t="s">
        <v>169</v>
      </c>
      <c r="B70" s="256">
        <v>55</v>
      </c>
      <c r="C70" s="116" t="s">
        <v>145</v>
      </c>
      <c r="D70" s="66"/>
      <c r="E70" s="66"/>
      <c r="F70" s="66"/>
      <c r="M70" s="66"/>
      <c r="N70" s="66"/>
      <c r="O70" s="66"/>
      <c r="V70" s="66"/>
      <c r="W70" s="66"/>
      <c r="X70" s="66"/>
      <c r="AE70" s="66"/>
      <c r="AF70" s="66"/>
      <c r="AG70" s="66"/>
    </row>
    <row r="71" spans="1:33" ht="12.75">
      <c r="A71" s="116" t="s">
        <v>204</v>
      </c>
      <c r="B71" s="256">
        <v>5</v>
      </c>
      <c r="C71" s="114" t="s">
        <v>143</v>
      </c>
      <c r="D71" s="66"/>
      <c r="E71" s="66"/>
      <c r="F71" s="66"/>
      <c r="M71" s="66"/>
      <c r="N71" s="66"/>
      <c r="O71" s="66"/>
      <c r="V71" s="66"/>
      <c r="W71" s="66"/>
      <c r="X71" s="66"/>
      <c r="AE71" s="66"/>
      <c r="AF71" s="66"/>
      <c r="AG71" s="66"/>
    </row>
    <row r="72" spans="1:33" ht="12.75">
      <c r="A72" s="71" t="s">
        <v>99</v>
      </c>
      <c r="B72" s="249">
        <v>5</v>
      </c>
      <c r="C72" s="135" t="s">
        <v>98</v>
      </c>
      <c r="D72" s="66"/>
      <c r="E72" s="66"/>
      <c r="F72" s="66"/>
      <c r="M72" s="66"/>
      <c r="N72" s="66"/>
      <c r="O72" s="66"/>
      <c r="V72" s="66"/>
      <c r="W72" s="66"/>
      <c r="X72" s="66"/>
      <c r="AE72" s="66"/>
      <c r="AF72" s="66"/>
      <c r="AG72" s="66"/>
    </row>
    <row r="73" spans="1:33" ht="12.75">
      <c r="A73" s="71" t="s">
        <v>205</v>
      </c>
      <c r="B73" s="249">
        <v>75</v>
      </c>
      <c r="C73" s="67" t="s">
        <v>73</v>
      </c>
      <c r="D73" s="66"/>
      <c r="E73" s="66"/>
      <c r="F73" s="66"/>
      <c r="M73" s="66"/>
      <c r="N73" s="66"/>
      <c r="O73" s="66"/>
      <c r="V73" s="66"/>
      <c r="W73" s="66"/>
      <c r="X73" s="66"/>
      <c r="AE73" s="66"/>
      <c r="AF73" s="66"/>
      <c r="AG73" s="66"/>
    </row>
    <row r="74" spans="1:33" ht="12.75">
      <c r="A74" s="71" t="s">
        <v>206</v>
      </c>
      <c r="B74" s="249">
        <v>5</v>
      </c>
      <c r="C74" s="67" t="s">
        <v>207</v>
      </c>
      <c r="D74" s="66"/>
      <c r="E74" s="66"/>
      <c r="F74" s="66"/>
      <c r="M74" s="66"/>
      <c r="N74" s="66"/>
      <c r="O74" s="66"/>
      <c r="V74" s="66"/>
      <c r="W74" s="66"/>
      <c r="X74" s="66"/>
      <c r="AE74" s="66"/>
      <c r="AF74" s="66"/>
      <c r="AG74" s="66"/>
    </row>
    <row r="75" spans="4:33" ht="12.75">
      <c r="D75" s="66"/>
      <c r="E75" s="66"/>
      <c r="F75" s="66"/>
      <c r="M75" s="66"/>
      <c r="N75" s="66"/>
      <c r="O75" s="66"/>
      <c r="V75" s="66"/>
      <c r="W75" s="66"/>
      <c r="X75" s="66"/>
      <c r="AE75" s="66"/>
      <c r="AF75" s="66"/>
      <c r="AG75" s="66"/>
    </row>
    <row r="76" spans="4:33" ht="12.75">
      <c r="D76" s="66"/>
      <c r="E76" s="66"/>
      <c r="F76" s="66"/>
      <c r="M76" s="66"/>
      <c r="N76" s="66"/>
      <c r="O76" s="66"/>
      <c r="V76" s="66"/>
      <c r="W76" s="66"/>
      <c r="X76" s="66"/>
      <c r="AE76" s="66"/>
      <c r="AF76" s="66"/>
      <c r="AG76" s="66"/>
    </row>
    <row r="77" spans="4:33" ht="12.75">
      <c r="D77" s="66"/>
      <c r="E77" s="66"/>
      <c r="F77" s="66"/>
      <c r="M77" s="66"/>
      <c r="N77" s="66"/>
      <c r="O77" s="66"/>
      <c r="V77" s="66"/>
      <c r="W77" s="66"/>
      <c r="X77" s="66"/>
      <c r="AE77" s="66"/>
      <c r="AF77" s="66"/>
      <c r="AG77" s="66"/>
    </row>
    <row r="78" spans="4:33" ht="12.75">
      <c r="D78" s="66"/>
      <c r="E78" s="66"/>
      <c r="F78" s="66"/>
      <c r="M78" s="66"/>
      <c r="N78" s="66"/>
      <c r="O78" s="66"/>
      <c r="V78" s="66"/>
      <c r="W78" s="66"/>
      <c r="X78" s="66"/>
      <c r="AE78" s="66"/>
      <c r="AF78" s="66"/>
      <c r="AG78" s="66"/>
    </row>
    <row r="79" spans="4:33" ht="12.75">
      <c r="D79" s="66"/>
      <c r="E79" s="66"/>
      <c r="F79" s="66"/>
      <c r="M79" s="66"/>
      <c r="N79" s="66"/>
      <c r="O79" s="66"/>
      <c r="V79" s="66"/>
      <c r="W79" s="66"/>
      <c r="X79" s="66"/>
      <c r="AE79" s="66"/>
      <c r="AF79" s="66"/>
      <c r="AG79" s="66"/>
    </row>
    <row r="80" spans="4:33" ht="12.75">
      <c r="D80" s="66"/>
      <c r="E80" s="66"/>
      <c r="F80" s="66"/>
      <c r="M80" s="66"/>
      <c r="N80" s="66"/>
      <c r="O80" s="66"/>
      <c r="V80" s="66"/>
      <c r="W80" s="66"/>
      <c r="X80" s="66"/>
      <c r="AE80" s="66"/>
      <c r="AF80" s="66"/>
      <c r="AG80" s="66"/>
    </row>
    <row r="81" spans="4:33" ht="12.75">
      <c r="D81" s="66"/>
      <c r="E81" s="66"/>
      <c r="F81" s="66"/>
      <c r="M81" s="66"/>
      <c r="N81" s="66"/>
      <c r="O81" s="66"/>
      <c r="V81" s="66"/>
      <c r="W81" s="66"/>
      <c r="X81" s="66"/>
      <c r="AE81" s="66"/>
      <c r="AF81" s="66"/>
      <c r="AG81" s="66"/>
    </row>
    <row r="82" spans="4:33" ht="12.75">
      <c r="D82" s="66"/>
      <c r="E82" s="66"/>
      <c r="F82" s="66"/>
      <c r="M82" s="66"/>
      <c r="N82" s="66"/>
      <c r="O82" s="66"/>
      <c r="V82" s="66"/>
      <c r="W82" s="66"/>
      <c r="X82" s="66"/>
      <c r="AE82" s="66"/>
      <c r="AF82" s="66"/>
      <c r="AG82" s="66"/>
    </row>
    <row r="83" spans="4:33" ht="12.75">
      <c r="D83" s="66"/>
      <c r="E83" s="66"/>
      <c r="F83" s="66"/>
      <c r="M83" s="66"/>
      <c r="N83" s="66"/>
      <c r="O83" s="66"/>
      <c r="V83" s="66"/>
      <c r="W83" s="66"/>
      <c r="X83" s="66"/>
      <c r="AE83" s="66"/>
      <c r="AF83" s="66"/>
      <c r="AG83" s="66"/>
    </row>
    <row r="84" spans="4:33" ht="12.75">
      <c r="D84" s="66"/>
      <c r="E84" s="66"/>
      <c r="F84" s="66"/>
      <c r="M84" s="66"/>
      <c r="N84" s="66"/>
      <c r="O84" s="66"/>
      <c r="V84" s="66"/>
      <c r="W84" s="66"/>
      <c r="X84" s="66"/>
      <c r="AE84" s="66"/>
      <c r="AF84" s="66"/>
      <c r="AG84" s="66"/>
    </row>
    <row r="85" spans="4:33" ht="12.75">
      <c r="D85" s="66"/>
      <c r="E85" s="66"/>
      <c r="F85" s="66"/>
      <c r="M85" s="66"/>
      <c r="N85" s="66"/>
      <c r="O85" s="66"/>
      <c r="V85" s="66"/>
      <c r="W85" s="66"/>
      <c r="X85" s="66"/>
      <c r="AE85" s="66"/>
      <c r="AF85" s="66"/>
      <c r="AG85" s="66"/>
    </row>
    <row r="86" spans="4:33" ht="12.75">
      <c r="D86" s="66"/>
      <c r="E86" s="66"/>
      <c r="F86" s="66"/>
      <c r="M86" s="66"/>
      <c r="N86" s="66"/>
      <c r="O86" s="66"/>
      <c r="V86" s="66"/>
      <c r="W86" s="66"/>
      <c r="X86" s="66"/>
      <c r="AE86" s="66"/>
      <c r="AF86" s="66"/>
      <c r="AG86" s="66"/>
    </row>
    <row r="87" spans="4:33" ht="12.75">
      <c r="D87" s="66"/>
      <c r="E87" s="66"/>
      <c r="F87" s="66"/>
      <c r="M87" s="66"/>
      <c r="N87" s="66"/>
      <c r="O87" s="66"/>
      <c r="V87" s="66"/>
      <c r="W87" s="66"/>
      <c r="X87" s="66"/>
      <c r="AE87" s="66"/>
      <c r="AF87" s="66"/>
      <c r="AG87" s="66"/>
    </row>
    <row r="88" spans="4:33" ht="12.75">
      <c r="D88" s="66"/>
      <c r="E88" s="66"/>
      <c r="F88" s="66"/>
      <c r="M88" s="66"/>
      <c r="N88" s="66"/>
      <c r="O88" s="66"/>
      <c r="V88" s="66"/>
      <c r="W88" s="66"/>
      <c r="X88" s="66"/>
      <c r="AE88" s="66"/>
      <c r="AF88" s="66"/>
      <c r="AG88" s="66"/>
    </row>
    <row r="89" spans="4:33" ht="12.75">
      <c r="D89" s="66"/>
      <c r="E89" s="66"/>
      <c r="F89" s="66"/>
      <c r="M89" s="66"/>
      <c r="N89" s="66"/>
      <c r="O89" s="66"/>
      <c r="V89" s="66"/>
      <c r="W89" s="66"/>
      <c r="X89" s="66"/>
      <c r="AE89" s="66"/>
      <c r="AF89" s="66"/>
      <c r="AG89" s="66"/>
    </row>
    <row r="90" spans="4:33" ht="12.75">
      <c r="D90" s="66"/>
      <c r="E90" s="66"/>
      <c r="F90" s="66"/>
      <c r="M90" s="66"/>
      <c r="N90" s="66"/>
      <c r="O90" s="66"/>
      <c r="V90" s="66"/>
      <c r="W90" s="66"/>
      <c r="X90" s="66"/>
      <c r="AE90" s="66"/>
      <c r="AF90" s="66"/>
      <c r="AG90" s="66"/>
    </row>
    <row r="91" spans="4:33" ht="12.75">
      <c r="D91" s="66"/>
      <c r="E91" s="66"/>
      <c r="F91" s="66"/>
      <c r="M91" s="66"/>
      <c r="N91" s="66"/>
      <c r="O91" s="66"/>
      <c r="V91" s="66"/>
      <c r="W91" s="66"/>
      <c r="X91" s="66"/>
      <c r="AE91" s="66"/>
      <c r="AF91" s="66"/>
      <c r="AG91" s="66"/>
    </row>
    <row r="92" spans="4:33" ht="12.75">
      <c r="D92" s="66"/>
      <c r="E92" s="66"/>
      <c r="F92" s="66"/>
      <c r="M92" s="66"/>
      <c r="N92" s="66"/>
      <c r="O92" s="66"/>
      <c r="V92" s="66"/>
      <c r="W92" s="66"/>
      <c r="X92" s="66"/>
      <c r="AE92" s="66"/>
      <c r="AF92" s="66"/>
      <c r="AG92" s="66"/>
    </row>
    <row r="93" spans="4:33" ht="12.75">
      <c r="D93" s="66"/>
      <c r="E93" s="66"/>
      <c r="F93" s="66"/>
      <c r="M93" s="66"/>
      <c r="N93" s="66"/>
      <c r="O93" s="66"/>
      <c r="V93" s="66"/>
      <c r="W93" s="66"/>
      <c r="X93" s="66"/>
      <c r="AE93" s="66"/>
      <c r="AF93" s="66"/>
      <c r="AG93" s="66"/>
    </row>
    <row r="94" spans="4:33" ht="12.75">
      <c r="D94" s="66"/>
      <c r="E94" s="66"/>
      <c r="F94" s="66"/>
      <c r="M94" s="66"/>
      <c r="N94" s="66"/>
      <c r="O94" s="66"/>
      <c r="V94" s="66"/>
      <c r="W94" s="66"/>
      <c r="X94" s="66"/>
      <c r="AE94" s="66"/>
      <c r="AF94" s="66"/>
      <c r="AG94" s="66"/>
    </row>
    <row r="95" spans="4:33" ht="12.75">
      <c r="D95" s="66"/>
      <c r="E95" s="66"/>
      <c r="F95" s="66"/>
      <c r="M95" s="66"/>
      <c r="N95" s="66"/>
      <c r="O95" s="66"/>
      <c r="V95" s="66"/>
      <c r="W95" s="66"/>
      <c r="X95" s="66"/>
      <c r="AE95" s="66"/>
      <c r="AF95" s="66"/>
      <c r="AG95" s="66"/>
    </row>
    <row r="96" spans="4:33" ht="12.75">
      <c r="D96" s="66"/>
      <c r="E96" s="66"/>
      <c r="F96" s="66"/>
      <c r="M96" s="66"/>
      <c r="N96" s="66"/>
      <c r="O96" s="66"/>
      <c r="V96" s="66"/>
      <c r="W96" s="66"/>
      <c r="X96" s="66"/>
      <c r="AE96" s="66"/>
      <c r="AF96" s="66"/>
      <c r="AG96" s="66"/>
    </row>
    <row r="97" spans="4:33" ht="12.75">
      <c r="D97" s="66"/>
      <c r="E97" s="66"/>
      <c r="F97" s="66"/>
      <c r="M97" s="66"/>
      <c r="N97" s="66"/>
      <c r="O97" s="66"/>
      <c r="V97" s="66"/>
      <c r="W97" s="66"/>
      <c r="X97" s="66"/>
      <c r="AE97" s="66"/>
      <c r="AF97" s="66"/>
      <c r="AG97" s="66"/>
    </row>
    <row r="98" spans="4:33" ht="12.75">
      <c r="D98" s="66"/>
      <c r="E98" s="66"/>
      <c r="F98" s="66"/>
      <c r="M98" s="66"/>
      <c r="N98" s="66"/>
      <c r="O98" s="66"/>
      <c r="V98" s="66"/>
      <c r="W98" s="66"/>
      <c r="X98" s="66"/>
      <c r="AE98" s="66"/>
      <c r="AF98" s="66"/>
      <c r="AG98" s="66"/>
    </row>
    <row r="99" spans="4:33" ht="12.75">
      <c r="D99" s="66"/>
      <c r="E99" s="66"/>
      <c r="F99" s="66"/>
      <c r="M99" s="66"/>
      <c r="N99" s="66"/>
      <c r="O99" s="66"/>
      <c r="V99" s="66"/>
      <c r="W99" s="66"/>
      <c r="X99" s="66"/>
      <c r="AE99" s="66"/>
      <c r="AF99" s="66"/>
      <c r="AG99" s="66"/>
    </row>
    <row r="100" spans="4:33" ht="12.75">
      <c r="D100" s="66"/>
      <c r="E100" s="66"/>
      <c r="F100" s="66"/>
      <c r="M100" s="66"/>
      <c r="N100" s="66"/>
      <c r="O100" s="66"/>
      <c r="V100" s="66"/>
      <c r="W100" s="66"/>
      <c r="X100" s="66"/>
      <c r="AE100" s="66"/>
      <c r="AF100" s="66"/>
      <c r="AG100" s="66"/>
    </row>
    <row r="101" spans="4:33" ht="12.75">
      <c r="D101" s="66"/>
      <c r="E101" s="66"/>
      <c r="F101" s="66"/>
      <c r="M101" s="66"/>
      <c r="N101" s="66"/>
      <c r="O101" s="66"/>
      <c r="V101" s="66"/>
      <c r="W101" s="66"/>
      <c r="X101" s="66"/>
      <c r="AE101" s="66"/>
      <c r="AF101" s="66"/>
      <c r="AG101" s="66"/>
    </row>
    <row r="102" spans="4:33" ht="12.75">
      <c r="D102" s="66"/>
      <c r="E102" s="66"/>
      <c r="F102" s="66"/>
      <c r="M102" s="66"/>
      <c r="N102" s="66"/>
      <c r="O102" s="66"/>
      <c r="V102" s="66"/>
      <c r="W102" s="66"/>
      <c r="X102" s="66"/>
      <c r="AE102" s="66"/>
      <c r="AF102" s="66"/>
      <c r="AG102" s="66"/>
    </row>
    <row r="103" spans="4:33" ht="12.75">
      <c r="D103" s="66"/>
      <c r="E103" s="66"/>
      <c r="F103" s="66"/>
      <c r="M103" s="66"/>
      <c r="N103" s="66"/>
      <c r="O103" s="66"/>
      <c r="V103" s="66"/>
      <c r="W103" s="66"/>
      <c r="X103" s="66"/>
      <c r="AE103" s="66"/>
      <c r="AF103" s="66"/>
      <c r="AG103" s="66"/>
    </row>
    <row r="104" spans="4:33" ht="12.75">
      <c r="D104" s="66"/>
      <c r="E104" s="66"/>
      <c r="F104" s="66"/>
      <c r="M104" s="66"/>
      <c r="N104" s="66"/>
      <c r="O104" s="66"/>
      <c r="V104" s="66"/>
      <c r="W104" s="66"/>
      <c r="X104" s="66"/>
      <c r="AE104" s="66"/>
      <c r="AF104" s="66"/>
      <c r="AG104" s="66"/>
    </row>
    <row r="105" spans="4:33" ht="12.75">
      <c r="D105" s="66"/>
      <c r="E105" s="66"/>
      <c r="F105" s="66"/>
      <c r="M105" s="66"/>
      <c r="N105" s="66"/>
      <c r="O105" s="66"/>
      <c r="V105" s="66"/>
      <c r="W105" s="66"/>
      <c r="X105" s="66"/>
      <c r="AE105" s="66"/>
      <c r="AF105" s="66"/>
      <c r="AG105" s="66"/>
    </row>
    <row r="106" spans="4:33" ht="12.75">
      <c r="D106" s="66"/>
      <c r="E106" s="66"/>
      <c r="F106" s="66"/>
      <c r="M106" s="66"/>
      <c r="N106" s="66"/>
      <c r="O106" s="66"/>
      <c r="V106" s="66"/>
      <c r="W106" s="66"/>
      <c r="X106" s="66"/>
      <c r="AE106" s="66"/>
      <c r="AF106" s="66"/>
      <c r="AG106" s="66"/>
    </row>
    <row r="107" spans="4:33" ht="12.75">
      <c r="D107" s="66"/>
      <c r="E107" s="66"/>
      <c r="F107" s="66"/>
      <c r="M107" s="66"/>
      <c r="N107" s="66"/>
      <c r="O107" s="66"/>
      <c r="V107" s="66"/>
      <c r="W107" s="66"/>
      <c r="X107" s="66"/>
      <c r="AE107" s="66"/>
      <c r="AF107" s="66"/>
      <c r="AG107" s="66"/>
    </row>
    <row r="108" spans="4:33" ht="12.75">
      <c r="D108" s="66"/>
      <c r="E108" s="66"/>
      <c r="F108" s="66"/>
      <c r="M108" s="66"/>
      <c r="N108" s="66"/>
      <c r="O108" s="66"/>
      <c r="V108" s="66"/>
      <c r="W108" s="66"/>
      <c r="X108" s="66"/>
      <c r="AE108" s="66"/>
      <c r="AF108" s="66"/>
      <c r="AG108" s="66"/>
    </row>
    <row r="109" spans="4:33" ht="12.75">
      <c r="D109" s="66"/>
      <c r="E109" s="66"/>
      <c r="F109" s="66"/>
      <c r="M109" s="66"/>
      <c r="N109" s="66"/>
      <c r="O109" s="66"/>
      <c r="V109" s="66"/>
      <c r="W109" s="66"/>
      <c r="X109" s="66"/>
      <c r="AE109" s="66"/>
      <c r="AF109" s="66"/>
      <c r="AG109" s="66"/>
    </row>
    <row r="110" spans="4:33" ht="12.75">
      <c r="D110" s="66"/>
      <c r="E110" s="66"/>
      <c r="F110" s="66"/>
      <c r="M110" s="66"/>
      <c r="N110" s="66"/>
      <c r="O110" s="66"/>
      <c r="V110" s="66"/>
      <c r="W110" s="66"/>
      <c r="X110" s="66"/>
      <c r="AE110" s="66"/>
      <c r="AF110" s="66"/>
      <c r="AG110" s="66"/>
    </row>
    <row r="111" spans="4:33" ht="12.75">
      <c r="D111" s="66"/>
      <c r="E111" s="66"/>
      <c r="F111" s="66"/>
      <c r="M111" s="66"/>
      <c r="N111" s="66"/>
      <c r="O111" s="66"/>
      <c r="V111" s="66"/>
      <c r="W111" s="66"/>
      <c r="X111" s="66"/>
      <c r="AE111" s="66"/>
      <c r="AF111" s="66"/>
      <c r="AG111" s="66"/>
    </row>
    <row r="112" spans="4:33" ht="12.75">
      <c r="D112" s="66"/>
      <c r="E112" s="66"/>
      <c r="F112" s="66"/>
      <c r="M112" s="66"/>
      <c r="N112" s="66"/>
      <c r="O112" s="66"/>
      <c r="V112" s="66"/>
      <c r="W112" s="66"/>
      <c r="X112" s="66"/>
      <c r="AE112" s="66"/>
      <c r="AF112" s="66"/>
      <c r="AG112" s="66"/>
    </row>
    <row r="113" spans="4:33" ht="12.75">
      <c r="D113" s="66"/>
      <c r="E113" s="66"/>
      <c r="F113" s="66"/>
      <c r="M113" s="66"/>
      <c r="N113" s="66"/>
      <c r="O113" s="66"/>
      <c r="V113" s="66"/>
      <c r="W113" s="66"/>
      <c r="X113" s="66"/>
      <c r="AE113" s="66"/>
      <c r="AF113" s="66"/>
      <c r="AG113" s="66"/>
    </row>
    <row r="114" spans="4:33" ht="12.75">
      <c r="D114" s="66"/>
      <c r="E114" s="66"/>
      <c r="F114" s="66"/>
      <c r="M114" s="66"/>
      <c r="N114" s="66"/>
      <c r="O114" s="66"/>
      <c r="V114" s="66"/>
      <c r="W114" s="66"/>
      <c r="X114" s="66"/>
      <c r="AE114" s="66"/>
      <c r="AF114" s="66"/>
      <c r="AG114" s="66"/>
    </row>
    <row r="115" spans="4:33" ht="12.75">
      <c r="D115" s="66"/>
      <c r="E115" s="66"/>
      <c r="F115" s="66"/>
      <c r="M115" s="66"/>
      <c r="N115" s="66"/>
      <c r="O115" s="66"/>
      <c r="V115" s="66"/>
      <c r="W115" s="66"/>
      <c r="X115" s="66"/>
      <c r="AE115" s="66"/>
      <c r="AF115" s="66"/>
      <c r="AG115" s="66"/>
    </row>
    <row r="116" spans="4:33" ht="12.75">
      <c r="D116" s="66"/>
      <c r="E116" s="66"/>
      <c r="F116" s="66"/>
      <c r="M116" s="66"/>
      <c r="N116" s="66"/>
      <c r="O116" s="66"/>
      <c r="V116" s="66"/>
      <c r="W116" s="66"/>
      <c r="X116" s="66"/>
      <c r="AE116" s="66"/>
      <c r="AF116" s="66"/>
      <c r="AG116" s="66"/>
    </row>
    <row r="117" spans="4:33" ht="12.75">
      <c r="D117" s="66"/>
      <c r="E117" s="66"/>
      <c r="F117" s="66"/>
      <c r="M117" s="66"/>
      <c r="N117" s="66"/>
      <c r="O117" s="66"/>
      <c r="V117" s="66"/>
      <c r="W117" s="66"/>
      <c r="X117" s="66"/>
      <c r="AE117" s="66"/>
      <c r="AF117" s="66"/>
      <c r="AG117" s="66"/>
    </row>
    <row r="118" spans="4:33" ht="12.75">
      <c r="D118" s="66"/>
      <c r="E118" s="66"/>
      <c r="F118" s="66"/>
      <c r="M118" s="66"/>
      <c r="N118" s="66"/>
      <c r="O118" s="66"/>
      <c r="V118" s="66"/>
      <c r="W118" s="66"/>
      <c r="X118" s="66"/>
      <c r="AE118" s="66"/>
      <c r="AF118" s="66"/>
      <c r="AG118" s="66"/>
    </row>
    <row r="119" spans="4:33" ht="12.75">
      <c r="D119" s="66"/>
      <c r="E119" s="66"/>
      <c r="F119" s="66"/>
      <c r="M119" s="66"/>
      <c r="N119" s="66"/>
      <c r="O119" s="66"/>
      <c r="V119" s="66"/>
      <c r="W119" s="66"/>
      <c r="X119" s="66"/>
      <c r="AE119" s="66"/>
      <c r="AF119" s="66"/>
      <c r="AG119" s="66"/>
    </row>
    <row r="120" spans="4:33" ht="12.75">
      <c r="D120" s="66"/>
      <c r="E120" s="66"/>
      <c r="F120" s="66"/>
      <c r="M120" s="66"/>
      <c r="N120" s="66"/>
      <c r="O120" s="66"/>
      <c r="V120" s="66"/>
      <c r="W120" s="66"/>
      <c r="X120" s="66"/>
      <c r="AE120" s="66"/>
      <c r="AF120" s="66"/>
      <c r="AG120" s="66"/>
    </row>
    <row r="121" spans="4:33" ht="12.75">
      <c r="D121" s="66"/>
      <c r="E121" s="66"/>
      <c r="F121" s="66"/>
      <c r="M121" s="66"/>
      <c r="N121" s="66"/>
      <c r="O121" s="66"/>
      <c r="V121" s="66"/>
      <c r="W121" s="66"/>
      <c r="X121" s="66"/>
      <c r="AE121" s="66"/>
      <c r="AF121" s="66"/>
      <c r="AG121" s="66"/>
    </row>
    <row r="122" spans="4:33" ht="12.75">
      <c r="D122" s="66"/>
      <c r="E122" s="66"/>
      <c r="F122" s="66"/>
      <c r="M122" s="66"/>
      <c r="N122" s="66"/>
      <c r="O122" s="66"/>
      <c r="V122" s="66"/>
      <c r="W122" s="66"/>
      <c r="X122" s="66"/>
      <c r="AE122" s="66"/>
      <c r="AF122" s="66"/>
      <c r="AG122" s="66"/>
    </row>
    <row r="123" spans="4:33" ht="12.75">
      <c r="D123" s="66"/>
      <c r="E123" s="66"/>
      <c r="F123" s="66"/>
      <c r="M123" s="66"/>
      <c r="N123" s="66"/>
      <c r="O123" s="66"/>
      <c r="V123" s="66"/>
      <c r="W123" s="66"/>
      <c r="X123" s="66"/>
      <c r="AE123" s="66"/>
      <c r="AF123" s="66"/>
      <c r="AG123" s="66"/>
    </row>
    <row r="124" spans="4:33" ht="12.75">
      <c r="D124" s="66"/>
      <c r="E124" s="66"/>
      <c r="F124" s="66"/>
      <c r="M124" s="66"/>
      <c r="N124" s="66"/>
      <c r="O124" s="66"/>
      <c r="V124" s="66"/>
      <c r="W124" s="66"/>
      <c r="X124" s="66"/>
      <c r="AE124" s="66"/>
      <c r="AF124" s="66"/>
      <c r="AG124" s="66"/>
    </row>
    <row r="125" spans="4:33" ht="12.75">
      <c r="D125" s="66"/>
      <c r="E125" s="66"/>
      <c r="F125" s="66"/>
      <c r="M125" s="66"/>
      <c r="N125" s="66"/>
      <c r="O125" s="66"/>
      <c r="V125" s="66"/>
      <c r="W125" s="66"/>
      <c r="X125" s="66"/>
      <c r="AE125" s="66"/>
      <c r="AF125" s="66"/>
      <c r="AG125" s="66"/>
    </row>
    <row r="126" spans="4:33" ht="12.75">
      <c r="D126" s="66"/>
      <c r="E126" s="66"/>
      <c r="F126" s="66"/>
      <c r="M126" s="66"/>
      <c r="N126" s="66"/>
      <c r="O126" s="66"/>
      <c r="V126" s="66"/>
      <c r="W126" s="66"/>
      <c r="X126" s="66"/>
      <c r="AE126" s="66"/>
      <c r="AF126" s="66"/>
      <c r="AG126" s="66"/>
    </row>
    <row r="127" spans="1:33" ht="12.75">
      <c r="A127" s="81"/>
      <c r="B127" s="79"/>
      <c r="C127" s="81"/>
      <c r="D127" s="66"/>
      <c r="E127" s="66"/>
      <c r="F127" s="66"/>
      <c r="M127" s="66"/>
      <c r="N127" s="66"/>
      <c r="O127" s="66"/>
      <c r="V127" s="66"/>
      <c r="W127" s="66"/>
      <c r="X127" s="66"/>
      <c r="AE127" s="66"/>
      <c r="AF127" s="66"/>
      <c r="AG127" s="66"/>
    </row>
    <row r="128" spans="1:33" ht="12.75">
      <c r="A128" s="81"/>
      <c r="B128" s="80"/>
      <c r="C128" s="81"/>
      <c r="D128" s="66"/>
      <c r="E128" s="66"/>
      <c r="F128" s="66"/>
      <c r="M128" s="66"/>
      <c r="N128" s="66"/>
      <c r="O128" s="66"/>
      <c r="V128" s="66"/>
      <c r="W128" s="66"/>
      <c r="X128" s="66"/>
      <c r="AE128" s="66"/>
      <c r="AF128" s="66"/>
      <c r="AG128" s="66"/>
    </row>
    <row r="129" spans="1:33" ht="12.75">
      <c r="A129" s="81"/>
      <c r="B129" s="80"/>
      <c r="C129" s="81"/>
      <c r="D129" s="66"/>
      <c r="E129" s="66"/>
      <c r="F129" s="66"/>
      <c r="M129" s="66"/>
      <c r="N129" s="66"/>
      <c r="O129" s="66"/>
      <c r="V129" s="66"/>
      <c r="W129" s="66"/>
      <c r="X129" s="66"/>
      <c r="AE129" s="66"/>
      <c r="AF129" s="66"/>
      <c r="AG129" s="66"/>
    </row>
    <row r="130" spans="1:33" ht="12.75">
      <c r="A130" s="72"/>
      <c r="B130" s="72"/>
      <c r="C130" s="72"/>
      <c r="D130" s="66"/>
      <c r="E130" s="66"/>
      <c r="F130" s="66"/>
      <c r="M130" s="66"/>
      <c r="N130" s="66"/>
      <c r="O130" s="66"/>
      <c r="V130" s="66"/>
      <c r="W130" s="66"/>
      <c r="X130" s="66"/>
      <c r="AE130" s="66"/>
      <c r="AF130" s="66"/>
      <c r="AG130" s="66"/>
    </row>
    <row r="131" spans="4:33" ht="12.75">
      <c r="D131" s="66"/>
      <c r="E131" s="66"/>
      <c r="F131" s="66"/>
      <c r="M131" s="66"/>
      <c r="N131" s="66"/>
      <c r="O131" s="66"/>
      <c r="V131" s="66"/>
      <c r="W131" s="66"/>
      <c r="X131" s="66"/>
      <c r="AE131" s="66"/>
      <c r="AF131" s="66"/>
      <c r="AG131" s="66"/>
    </row>
    <row r="132" spans="4:33" ht="12.75">
      <c r="D132" s="66"/>
      <c r="E132" s="66"/>
      <c r="F132" s="66"/>
      <c r="M132" s="66"/>
      <c r="N132" s="66"/>
      <c r="O132" s="66"/>
      <c r="V132" s="66"/>
      <c r="W132" s="66"/>
      <c r="X132" s="66"/>
      <c r="AE132" s="66"/>
      <c r="AF132" s="66"/>
      <c r="AG132" s="66"/>
    </row>
    <row r="133" spans="4:33" ht="12.75">
      <c r="D133" s="66"/>
      <c r="E133" s="66"/>
      <c r="F133" s="66"/>
      <c r="M133" s="66"/>
      <c r="N133" s="66"/>
      <c r="O133" s="66"/>
      <c r="V133" s="66"/>
      <c r="W133" s="66"/>
      <c r="X133" s="66"/>
      <c r="AE133" s="66"/>
      <c r="AF133" s="66"/>
      <c r="AG133" s="66"/>
    </row>
    <row r="134" spans="4:33" ht="12.75">
      <c r="D134" s="66"/>
      <c r="E134" s="66"/>
      <c r="F134" s="66"/>
      <c r="M134" s="66"/>
      <c r="N134" s="66"/>
      <c r="O134" s="66"/>
      <c r="V134" s="66"/>
      <c r="W134" s="66"/>
      <c r="X134" s="66"/>
      <c r="AE134" s="66"/>
      <c r="AF134" s="66"/>
      <c r="AG134" s="66"/>
    </row>
    <row r="135" spans="4:33" ht="12.75">
      <c r="D135" s="66"/>
      <c r="E135" s="66"/>
      <c r="F135" s="66"/>
      <c r="M135" s="66"/>
      <c r="N135" s="66"/>
      <c r="O135" s="66"/>
      <c r="V135" s="66"/>
      <c r="W135" s="66"/>
      <c r="X135" s="66"/>
      <c r="AE135" s="66"/>
      <c r="AF135" s="66"/>
      <c r="AG135" s="66"/>
    </row>
    <row r="136" spans="4:33" ht="12.75">
      <c r="D136" s="66"/>
      <c r="E136" s="66"/>
      <c r="F136" s="66"/>
      <c r="M136" s="66"/>
      <c r="N136" s="66"/>
      <c r="O136" s="66"/>
      <c r="V136" s="66"/>
      <c r="W136" s="66"/>
      <c r="X136" s="66"/>
      <c r="AE136" s="66"/>
      <c r="AF136" s="66"/>
      <c r="AG136" s="66"/>
    </row>
    <row r="137" spans="4:33" ht="12.75">
      <c r="D137" s="66"/>
      <c r="E137" s="66"/>
      <c r="F137" s="66"/>
      <c r="M137" s="66"/>
      <c r="N137" s="66"/>
      <c r="O137" s="66"/>
      <c r="V137" s="66"/>
      <c r="W137" s="66"/>
      <c r="X137" s="66"/>
      <c r="AE137" s="66"/>
      <c r="AF137" s="66"/>
      <c r="AG137" s="66"/>
    </row>
    <row r="138" spans="4:33" ht="12.75">
      <c r="D138" s="66"/>
      <c r="E138" s="66"/>
      <c r="F138" s="66"/>
      <c r="M138" s="66"/>
      <c r="N138" s="66"/>
      <c r="O138" s="66"/>
      <c r="V138" s="66"/>
      <c r="W138" s="66"/>
      <c r="X138" s="66"/>
      <c r="AE138" s="66"/>
      <c r="AF138" s="66"/>
      <c r="AG138" s="66"/>
    </row>
    <row r="139" spans="4:33" ht="12.75">
      <c r="D139" s="66"/>
      <c r="E139" s="66"/>
      <c r="F139" s="66"/>
      <c r="M139" s="66"/>
      <c r="N139" s="66"/>
      <c r="O139" s="66"/>
      <c r="V139" s="66"/>
      <c r="W139" s="66"/>
      <c r="X139" s="66"/>
      <c r="AE139" s="66"/>
      <c r="AF139" s="66"/>
      <c r="AG139" s="66"/>
    </row>
    <row r="140" spans="4:33" ht="12.75">
      <c r="D140" s="66"/>
      <c r="E140" s="66"/>
      <c r="F140" s="66"/>
      <c r="M140" s="66"/>
      <c r="N140" s="66"/>
      <c r="O140" s="66"/>
      <c r="V140" s="66"/>
      <c r="W140" s="66"/>
      <c r="X140" s="66"/>
      <c r="AE140" s="66"/>
      <c r="AF140" s="66"/>
      <c r="AG140" s="66"/>
    </row>
    <row r="141" spans="4:33" ht="12.75">
      <c r="D141" s="66"/>
      <c r="E141" s="66"/>
      <c r="F141" s="66"/>
      <c r="M141" s="66"/>
      <c r="N141" s="66"/>
      <c r="O141" s="66"/>
      <c r="V141" s="66"/>
      <c r="W141" s="66"/>
      <c r="X141" s="66"/>
      <c r="AE141" s="66"/>
      <c r="AF141" s="66"/>
      <c r="AG141" s="66"/>
    </row>
    <row r="142" spans="4:33" ht="12.75">
      <c r="D142" s="66"/>
      <c r="E142" s="66"/>
      <c r="F142" s="66"/>
      <c r="M142" s="66"/>
      <c r="N142" s="66"/>
      <c r="O142" s="66"/>
      <c r="V142" s="66"/>
      <c r="W142" s="66"/>
      <c r="X142" s="66"/>
      <c r="AE142" s="66"/>
      <c r="AF142" s="66"/>
      <c r="AG142" s="66"/>
    </row>
    <row r="143" spans="4:33" ht="12.75">
      <c r="D143" s="66"/>
      <c r="E143" s="66"/>
      <c r="F143" s="66"/>
      <c r="M143" s="66"/>
      <c r="N143" s="66"/>
      <c r="O143" s="66"/>
      <c r="V143" s="66"/>
      <c r="W143" s="66"/>
      <c r="X143" s="66"/>
      <c r="AE143" s="66"/>
      <c r="AF143" s="66"/>
      <c r="AG143" s="66"/>
    </row>
    <row r="144" spans="4:33" ht="12.75">
      <c r="D144" s="66"/>
      <c r="E144" s="66"/>
      <c r="F144" s="66"/>
      <c r="M144" s="66"/>
      <c r="N144" s="66"/>
      <c r="O144" s="66"/>
      <c r="V144" s="66"/>
      <c r="W144" s="66"/>
      <c r="X144" s="66"/>
      <c r="AE144" s="66"/>
      <c r="AF144" s="66"/>
      <c r="AG144" s="66"/>
    </row>
    <row r="145" spans="4:33" ht="12.75">
      <c r="D145" s="66"/>
      <c r="E145" s="66"/>
      <c r="F145" s="66"/>
      <c r="M145" s="66"/>
      <c r="N145" s="66"/>
      <c r="O145" s="66"/>
      <c r="V145" s="66"/>
      <c r="W145" s="66"/>
      <c r="X145" s="66"/>
      <c r="AE145" s="66"/>
      <c r="AF145" s="66"/>
      <c r="AG145" s="66"/>
    </row>
    <row r="146" spans="4:33" ht="12.75">
      <c r="D146" s="66"/>
      <c r="E146" s="66"/>
      <c r="F146" s="66"/>
      <c r="M146" s="66"/>
      <c r="N146" s="66"/>
      <c r="O146" s="66"/>
      <c r="V146" s="66"/>
      <c r="W146" s="66"/>
      <c r="X146" s="66"/>
      <c r="AE146" s="66"/>
      <c r="AF146" s="66"/>
      <c r="AG146" s="66"/>
    </row>
    <row r="147" spans="4:33" ht="12.75">
      <c r="D147" s="66"/>
      <c r="E147" s="66"/>
      <c r="F147" s="66"/>
      <c r="M147" s="66"/>
      <c r="N147" s="66"/>
      <c r="O147" s="66"/>
      <c r="V147" s="66"/>
      <c r="W147" s="66"/>
      <c r="X147" s="66"/>
      <c r="AE147" s="66"/>
      <c r="AF147" s="66"/>
      <c r="AG147" s="66"/>
    </row>
    <row r="148" spans="4:33" ht="12.75">
      <c r="D148" s="66"/>
      <c r="E148" s="66"/>
      <c r="F148" s="66"/>
      <c r="M148" s="66"/>
      <c r="N148" s="66"/>
      <c r="O148" s="66"/>
      <c r="V148" s="66"/>
      <c r="W148" s="66"/>
      <c r="X148" s="66"/>
      <c r="AE148" s="66"/>
      <c r="AF148" s="66"/>
      <c r="AG148" s="66"/>
    </row>
    <row r="149" spans="4:33" ht="12.75">
      <c r="D149" s="66"/>
      <c r="E149" s="66"/>
      <c r="F149" s="66"/>
      <c r="M149" s="66"/>
      <c r="N149" s="66"/>
      <c r="O149" s="66"/>
      <c r="V149" s="66"/>
      <c r="W149" s="66"/>
      <c r="X149" s="66"/>
      <c r="AE149" s="66"/>
      <c r="AF149" s="66"/>
      <c r="AG149" s="66"/>
    </row>
    <row r="150" spans="4:33" ht="12.75">
      <c r="D150" s="66"/>
      <c r="E150" s="66"/>
      <c r="F150" s="66"/>
      <c r="M150" s="66"/>
      <c r="N150" s="66"/>
      <c r="O150" s="66"/>
      <c r="V150" s="66"/>
      <c r="W150" s="66"/>
      <c r="X150" s="66"/>
      <c r="AE150" s="66"/>
      <c r="AF150" s="66"/>
      <c r="AG150" s="66"/>
    </row>
    <row r="151" spans="4:33" ht="12.75">
      <c r="D151" s="66"/>
      <c r="E151" s="66"/>
      <c r="F151" s="66"/>
      <c r="M151" s="66"/>
      <c r="N151" s="66"/>
      <c r="O151" s="66"/>
      <c r="V151" s="66"/>
      <c r="W151" s="66"/>
      <c r="X151" s="66"/>
      <c r="AE151" s="66"/>
      <c r="AF151" s="66"/>
      <c r="AG151" s="66"/>
    </row>
    <row r="152" spans="4:33" ht="12.75">
      <c r="D152" s="66"/>
      <c r="E152" s="66"/>
      <c r="F152" s="66"/>
      <c r="M152" s="66"/>
      <c r="N152" s="66"/>
      <c r="O152" s="66"/>
      <c r="V152" s="66"/>
      <c r="W152" s="66"/>
      <c r="X152" s="66"/>
      <c r="AE152" s="66"/>
      <c r="AF152" s="66"/>
      <c r="AG152" s="66"/>
    </row>
    <row r="153" spans="4:33" ht="12.75">
      <c r="D153" s="66"/>
      <c r="E153" s="66"/>
      <c r="F153" s="66"/>
      <c r="M153" s="66"/>
      <c r="N153" s="66"/>
      <c r="O153" s="66"/>
      <c r="V153" s="66"/>
      <c r="W153" s="66"/>
      <c r="X153" s="66"/>
      <c r="AE153" s="66"/>
      <c r="AF153" s="66"/>
      <c r="AG153" s="66"/>
    </row>
    <row r="154" spans="4:33" ht="12.75">
      <c r="D154" s="66"/>
      <c r="E154" s="66"/>
      <c r="F154" s="66"/>
      <c r="M154" s="66"/>
      <c r="N154" s="66"/>
      <c r="O154" s="66"/>
      <c r="V154" s="66"/>
      <c r="W154" s="66"/>
      <c r="X154" s="66"/>
      <c r="AE154" s="66"/>
      <c r="AF154" s="66"/>
      <c r="AG154" s="66"/>
    </row>
    <row r="155" spans="4:33" ht="12.75">
      <c r="D155" s="66"/>
      <c r="E155" s="66"/>
      <c r="F155" s="66"/>
      <c r="M155" s="66"/>
      <c r="N155" s="66"/>
      <c r="O155" s="66"/>
      <c r="V155" s="66"/>
      <c r="W155" s="66"/>
      <c r="X155" s="66"/>
      <c r="AE155" s="66"/>
      <c r="AF155" s="66"/>
      <c r="AG155" s="66"/>
    </row>
    <row r="156" spans="4:33" ht="12.75">
      <c r="D156" s="66"/>
      <c r="E156" s="66"/>
      <c r="F156" s="66"/>
      <c r="M156" s="66"/>
      <c r="N156" s="66"/>
      <c r="O156" s="66"/>
      <c r="V156" s="66"/>
      <c r="W156" s="66"/>
      <c r="X156" s="66"/>
      <c r="AE156" s="66"/>
      <c r="AF156" s="66"/>
      <c r="AG156" s="66"/>
    </row>
    <row r="157" spans="4:33" ht="12.75">
      <c r="D157" s="66"/>
      <c r="E157" s="66"/>
      <c r="F157" s="66"/>
      <c r="M157" s="66"/>
      <c r="N157" s="66"/>
      <c r="O157" s="66"/>
      <c r="V157" s="66"/>
      <c r="W157" s="66"/>
      <c r="X157" s="66"/>
      <c r="AE157" s="66"/>
      <c r="AF157" s="66"/>
      <c r="AG157" s="66"/>
    </row>
    <row r="158" spans="4:33" ht="12.75">
      <c r="D158" s="66"/>
      <c r="E158" s="66"/>
      <c r="F158" s="66"/>
      <c r="M158" s="66"/>
      <c r="N158" s="66"/>
      <c r="O158" s="66"/>
      <c r="V158" s="66"/>
      <c r="W158" s="66"/>
      <c r="X158" s="66"/>
      <c r="AE158" s="66"/>
      <c r="AF158" s="66"/>
      <c r="AG158" s="66"/>
    </row>
    <row r="159" spans="4:33" ht="12.75">
      <c r="D159" s="66"/>
      <c r="E159" s="66"/>
      <c r="F159" s="66"/>
      <c r="M159" s="66"/>
      <c r="N159" s="66"/>
      <c r="O159" s="66"/>
      <c r="V159" s="66"/>
      <c r="W159" s="66"/>
      <c r="X159" s="66"/>
      <c r="AE159" s="66"/>
      <c r="AF159" s="66"/>
      <c r="AG159" s="66"/>
    </row>
    <row r="160" spans="4:33" ht="12.75">
      <c r="D160" s="66"/>
      <c r="E160" s="66"/>
      <c r="F160" s="66"/>
      <c r="M160" s="66"/>
      <c r="N160" s="66"/>
      <c r="O160" s="66"/>
      <c r="V160" s="66"/>
      <c r="W160" s="66"/>
      <c r="X160" s="66"/>
      <c r="AE160" s="66"/>
      <c r="AF160" s="66"/>
      <c r="AG160" s="66"/>
    </row>
    <row r="161" spans="4:33" ht="12.75">
      <c r="D161" s="66"/>
      <c r="E161" s="66"/>
      <c r="F161" s="66"/>
      <c r="M161" s="66"/>
      <c r="N161" s="66"/>
      <c r="O161" s="66"/>
      <c r="V161" s="66"/>
      <c r="W161" s="66"/>
      <c r="X161" s="66"/>
      <c r="AE161" s="66"/>
      <c r="AF161" s="66"/>
      <c r="AG161" s="66"/>
    </row>
    <row r="162" spans="4:33" ht="12.75">
      <c r="D162" s="66"/>
      <c r="E162" s="66"/>
      <c r="F162" s="66"/>
      <c r="M162" s="66"/>
      <c r="N162" s="66"/>
      <c r="O162" s="66"/>
      <c r="V162" s="66"/>
      <c r="W162" s="66"/>
      <c r="X162" s="66"/>
      <c r="AE162" s="66"/>
      <c r="AF162" s="66"/>
      <c r="AG162" s="66"/>
    </row>
    <row r="163" spans="4:33" ht="12.75">
      <c r="D163" s="66"/>
      <c r="E163" s="66"/>
      <c r="F163" s="66"/>
      <c r="M163" s="66"/>
      <c r="N163" s="66"/>
      <c r="O163" s="66"/>
      <c r="V163" s="66"/>
      <c r="W163" s="66"/>
      <c r="X163" s="66"/>
      <c r="AE163" s="66"/>
      <c r="AF163" s="66"/>
      <c r="AG163" s="66"/>
    </row>
    <row r="164" spans="4:33" ht="12.75">
      <c r="D164" s="66"/>
      <c r="E164" s="66"/>
      <c r="F164" s="66"/>
      <c r="M164" s="66"/>
      <c r="N164" s="66"/>
      <c r="O164" s="66"/>
      <c r="V164" s="66"/>
      <c r="W164" s="66"/>
      <c r="X164" s="66"/>
      <c r="AE164" s="66"/>
      <c r="AF164" s="66"/>
      <c r="AG164" s="66"/>
    </row>
    <row r="165" spans="4:33" ht="12.75">
      <c r="D165" s="66"/>
      <c r="E165" s="66"/>
      <c r="F165" s="66"/>
      <c r="M165" s="66"/>
      <c r="N165" s="66"/>
      <c r="O165" s="66"/>
      <c r="V165" s="66"/>
      <c r="W165" s="66"/>
      <c r="X165" s="66"/>
      <c r="AE165" s="66"/>
      <c r="AF165" s="66"/>
      <c r="AG165" s="66"/>
    </row>
    <row r="166" spans="4:33" ht="12.75">
      <c r="D166" s="66"/>
      <c r="E166" s="66"/>
      <c r="F166" s="66"/>
      <c r="M166" s="66"/>
      <c r="N166" s="66"/>
      <c r="O166" s="66"/>
      <c r="V166" s="66"/>
      <c r="W166" s="66"/>
      <c r="X166" s="66"/>
      <c r="AE166" s="66"/>
      <c r="AF166" s="66"/>
      <c r="AG166" s="66"/>
    </row>
    <row r="167" spans="4:33" ht="12.75">
      <c r="D167" s="66"/>
      <c r="E167" s="66"/>
      <c r="F167" s="66"/>
      <c r="M167" s="66"/>
      <c r="N167" s="66"/>
      <c r="O167" s="66"/>
      <c r="V167" s="66"/>
      <c r="W167" s="66"/>
      <c r="X167" s="66"/>
      <c r="AE167" s="66"/>
      <c r="AF167" s="66"/>
      <c r="AG167" s="66"/>
    </row>
    <row r="168" spans="4:33" ht="12.75">
      <c r="D168" s="66"/>
      <c r="E168" s="66"/>
      <c r="F168" s="66"/>
      <c r="M168" s="66"/>
      <c r="N168" s="66"/>
      <c r="O168" s="66"/>
      <c r="V168" s="66"/>
      <c r="W168" s="66"/>
      <c r="X168" s="66"/>
      <c r="AE168" s="66"/>
      <c r="AF168" s="66"/>
      <c r="AG168" s="66"/>
    </row>
    <row r="169" spans="4:33" ht="12.75">
      <c r="D169" s="66"/>
      <c r="E169" s="66"/>
      <c r="F169" s="66"/>
      <c r="M169" s="66"/>
      <c r="N169" s="66"/>
      <c r="O169" s="66"/>
      <c r="V169" s="66"/>
      <c r="W169" s="66"/>
      <c r="X169" s="66"/>
      <c r="AE169" s="66"/>
      <c r="AF169" s="66"/>
      <c r="AG169" s="66"/>
    </row>
    <row r="170" spans="4:33" ht="12.75">
      <c r="D170" s="66"/>
      <c r="E170" s="66"/>
      <c r="F170" s="66"/>
      <c r="M170" s="66"/>
      <c r="N170" s="66"/>
      <c r="O170" s="66"/>
      <c r="V170" s="66"/>
      <c r="W170" s="66"/>
      <c r="X170" s="66"/>
      <c r="AE170" s="66"/>
      <c r="AF170" s="66"/>
      <c r="AG170" s="66"/>
    </row>
    <row r="171" spans="4:33" ht="12.75">
      <c r="D171" s="66"/>
      <c r="E171" s="66"/>
      <c r="F171" s="66"/>
      <c r="M171" s="66"/>
      <c r="N171" s="66"/>
      <c r="O171" s="66"/>
      <c r="V171" s="66"/>
      <c r="W171" s="66"/>
      <c r="X171" s="66"/>
      <c r="AE171" s="66"/>
      <c r="AF171" s="66"/>
      <c r="AG171" s="66"/>
    </row>
    <row r="172" spans="4:33" ht="12.75">
      <c r="D172" s="66"/>
      <c r="E172" s="66"/>
      <c r="F172" s="66"/>
      <c r="M172" s="66"/>
      <c r="N172" s="66"/>
      <c r="O172" s="66"/>
      <c r="V172" s="66"/>
      <c r="W172" s="66"/>
      <c r="X172" s="66"/>
      <c r="AE172" s="66"/>
      <c r="AF172" s="66"/>
      <c r="AG172" s="66"/>
    </row>
    <row r="173" spans="4:33" ht="12.75">
      <c r="D173" s="66"/>
      <c r="E173" s="66"/>
      <c r="F173" s="66"/>
      <c r="M173" s="66"/>
      <c r="N173" s="66"/>
      <c r="O173" s="66"/>
      <c r="V173" s="66"/>
      <c r="W173" s="66"/>
      <c r="X173" s="66"/>
      <c r="AE173" s="66"/>
      <c r="AF173" s="66"/>
      <c r="AG173" s="66"/>
    </row>
    <row r="174" spans="4:33" ht="12.75">
      <c r="D174" s="66"/>
      <c r="E174" s="66"/>
      <c r="F174" s="66"/>
      <c r="M174" s="66"/>
      <c r="N174" s="66"/>
      <c r="O174" s="66"/>
      <c r="V174" s="66"/>
      <c r="W174" s="66"/>
      <c r="X174" s="66"/>
      <c r="AE174" s="66"/>
      <c r="AF174" s="66"/>
      <c r="AG174" s="66"/>
    </row>
    <row r="175" spans="4:33" ht="12.75">
      <c r="D175" s="66"/>
      <c r="E175" s="66"/>
      <c r="F175" s="66"/>
      <c r="M175" s="66"/>
      <c r="N175" s="66"/>
      <c r="O175" s="66"/>
      <c r="V175" s="66"/>
      <c r="W175" s="66"/>
      <c r="X175" s="66"/>
      <c r="AE175" s="66"/>
      <c r="AF175" s="66"/>
      <c r="AG175" s="66"/>
    </row>
    <row r="176" spans="4:33" ht="12.75">
      <c r="D176" s="66"/>
      <c r="E176" s="66"/>
      <c r="F176" s="66"/>
      <c r="M176" s="66"/>
      <c r="N176" s="66"/>
      <c r="O176" s="66"/>
      <c r="V176" s="66"/>
      <c r="W176" s="66"/>
      <c r="X176" s="66"/>
      <c r="AE176" s="66"/>
      <c r="AF176" s="66"/>
      <c r="AG176" s="66"/>
    </row>
    <row r="177" spans="4:33" ht="12.75">
      <c r="D177" s="66"/>
      <c r="E177" s="66"/>
      <c r="F177" s="66"/>
      <c r="M177" s="66"/>
      <c r="N177" s="66"/>
      <c r="O177" s="66"/>
      <c r="V177" s="66"/>
      <c r="W177" s="66"/>
      <c r="X177" s="66"/>
      <c r="AE177" s="66"/>
      <c r="AF177" s="66"/>
      <c r="AG177" s="66"/>
    </row>
    <row r="178" spans="4:33" ht="12.75">
      <c r="D178" s="66"/>
      <c r="E178" s="66"/>
      <c r="F178" s="66"/>
      <c r="M178" s="66"/>
      <c r="N178" s="66"/>
      <c r="O178" s="66"/>
      <c r="V178" s="66"/>
      <c r="W178" s="66"/>
      <c r="X178" s="66"/>
      <c r="AE178" s="66"/>
      <c r="AF178" s="66"/>
      <c r="AG178" s="66"/>
    </row>
    <row r="179" spans="4:33" ht="12.75">
      <c r="D179" s="66"/>
      <c r="E179" s="66"/>
      <c r="F179" s="66"/>
      <c r="M179" s="66"/>
      <c r="N179" s="66"/>
      <c r="O179" s="66"/>
      <c r="V179" s="66"/>
      <c r="W179" s="66"/>
      <c r="X179" s="66"/>
      <c r="AE179" s="66"/>
      <c r="AF179" s="66"/>
      <c r="AG179" s="66"/>
    </row>
    <row r="180" spans="4:33" ht="12.75">
      <c r="D180" s="66"/>
      <c r="E180" s="66"/>
      <c r="F180" s="66"/>
      <c r="M180" s="66"/>
      <c r="N180" s="66"/>
      <c r="O180" s="66"/>
      <c r="V180" s="66"/>
      <c r="W180" s="66"/>
      <c r="X180" s="66"/>
      <c r="AE180" s="66"/>
      <c r="AF180" s="66"/>
      <c r="AG180" s="66"/>
    </row>
    <row r="181" spans="4:33" ht="12.75">
      <c r="D181" s="66"/>
      <c r="E181" s="66"/>
      <c r="F181" s="66"/>
      <c r="M181" s="66"/>
      <c r="N181" s="66"/>
      <c r="O181" s="66"/>
      <c r="V181" s="66"/>
      <c r="W181" s="66"/>
      <c r="X181" s="66"/>
      <c r="AE181" s="66"/>
      <c r="AF181" s="66"/>
      <c r="AG181" s="66"/>
    </row>
    <row r="182" spans="4:33" ht="12.75">
      <c r="D182" s="66"/>
      <c r="E182" s="66"/>
      <c r="F182" s="66"/>
      <c r="M182" s="66"/>
      <c r="N182" s="66"/>
      <c r="O182" s="66"/>
      <c r="V182" s="66"/>
      <c r="W182" s="66"/>
      <c r="X182" s="66"/>
      <c r="AE182" s="66"/>
      <c r="AF182" s="66"/>
      <c r="AG182" s="66"/>
    </row>
    <row r="183" spans="4:33" ht="12.75">
      <c r="D183" s="66"/>
      <c r="E183" s="66"/>
      <c r="F183" s="66"/>
      <c r="M183" s="66"/>
      <c r="N183" s="66"/>
      <c r="O183" s="66"/>
      <c r="V183" s="66"/>
      <c r="W183" s="66"/>
      <c r="X183" s="66"/>
      <c r="AE183" s="66"/>
      <c r="AF183" s="66"/>
      <c r="AG183" s="66"/>
    </row>
    <row r="184" spans="4:33" ht="12.75">
      <c r="D184" s="66"/>
      <c r="E184" s="66"/>
      <c r="F184" s="66"/>
      <c r="M184" s="66"/>
      <c r="N184" s="66"/>
      <c r="O184" s="66"/>
      <c r="V184" s="66"/>
      <c r="W184" s="66"/>
      <c r="X184" s="66"/>
      <c r="AE184" s="66"/>
      <c r="AF184" s="66"/>
      <c r="AG184" s="66"/>
    </row>
    <row r="185" spans="4:33" ht="12.75">
      <c r="D185" s="66"/>
      <c r="E185" s="66"/>
      <c r="F185" s="66"/>
      <c r="M185" s="66"/>
      <c r="N185" s="66"/>
      <c r="O185" s="66"/>
      <c r="V185" s="66"/>
      <c r="W185" s="66"/>
      <c r="X185" s="66"/>
      <c r="AE185" s="66"/>
      <c r="AF185" s="66"/>
      <c r="AG185" s="66"/>
    </row>
    <row r="186" spans="4:33" ht="12.75">
      <c r="D186" s="66"/>
      <c r="E186" s="66"/>
      <c r="F186" s="66"/>
      <c r="M186" s="66"/>
      <c r="N186" s="66"/>
      <c r="O186" s="66"/>
      <c r="V186" s="66"/>
      <c r="W186" s="66"/>
      <c r="X186" s="66"/>
      <c r="AE186" s="66"/>
      <c r="AF186" s="66"/>
      <c r="AG186" s="66"/>
    </row>
    <row r="187" spans="4:33" ht="12.75">
      <c r="D187" s="66"/>
      <c r="E187" s="66"/>
      <c r="F187" s="66"/>
      <c r="M187" s="66"/>
      <c r="N187" s="66"/>
      <c r="O187" s="66"/>
      <c r="V187" s="66"/>
      <c r="W187" s="66"/>
      <c r="X187" s="66"/>
      <c r="AE187" s="66"/>
      <c r="AF187" s="66"/>
      <c r="AG187" s="66"/>
    </row>
    <row r="188" spans="4:33" ht="12.75">
      <c r="D188" s="66"/>
      <c r="E188" s="66"/>
      <c r="F188" s="66"/>
      <c r="M188" s="66"/>
      <c r="N188" s="66"/>
      <c r="O188" s="66"/>
      <c r="V188" s="66"/>
      <c r="W188" s="66"/>
      <c r="X188" s="66"/>
      <c r="AE188" s="66"/>
      <c r="AF188" s="66"/>
      <c r="AG188" s="66"/>
    </row>
    <row r="189" spans="4:33" ht="12.75">
      <c r="D189" s="66"/>
      <c r="E189" s="66"/>
      <c r="F189" s="66"/>
      <c r="M189" s="66"/>
      <c r="N189" s="66"/>
      <c r="O189" s="66"/>
      <c r="V189" s="66"/>
      <c r="W189" s="66"/>
      <c r="X189" s="66"/>
      <c r="AE189" s="66"/>
      <c r="AF189" s="66"/>
      <c r="AG189" s="66"/>
    </row>
    <row r="190" spans="4:33" ht="12.75">
      <c r="D190" s="66"/>
      <c r="E190" s="66"/>
      <c r="F190" s="66"/>
      <c r="M190" s="66"/>
      <c r="N190" s="66"/>
      <c r="O190" s="66"/>
      <c r="V190" s="66"/>
      <c r="W190" s="66"/>
      <c r="X190" s="66"/>
      <c r="AE190" s="66"/>
      <c r="AF190" s="66"/>
      <c r="AG190" s="66"/>
    </row>
    <row r="191" spans="4:33" ht="12.75">
      <c r="D191" s="66"/>
      <c r="E191" s="66"/>
      <c r="F191" s="66"/>
      <c r="M191" s="66"/>
      <c r="N191" s="66"/>
      <c r="O191" s="66"/>
      <c r="V191" s="66"/>
      <c r="W191" s="66"/>
      <c r="X191" s="66"/>
      <c r="AE191" s="66"/>
      <c r="AF191" s="66"/>
      <c r="AG191" s="66"/>
    </row>
    <row r="192" spans="4:33" ht="12.75">
      <c r="D192" s="66"/>
      <c r="E192" s="66"/>
      <c r="F192" s="66"/>
      <c r="M192" s="66"/>
      <c r="N192" s="66"/>
      <c r="O192" s="66"/>
      <c r="V192" s="66"/>
      <c r="W192" s="66"/>
      <c r="X192" s="66"/>
      <c r="AE192" s="66"/>
      <c r="AF192" s="66"/>
      <c r="AG192" s="66"/>
    </row>
    <row r="193" spans="4:33" ht="12.75">
      <c r="D193" s="66"/>
      <c r="E193" s="66"/>
      <c r="F193" s="66"/>
      <c r="M193" s="66"/>
      <c r="N193" s="66"/>
      <c r="O193" s="66"/>
      <c r="V193" s="66"/>
      <c r="W193" s="66"/>
      <c r="X193" s="66"/>
      <c r="AE193" s="66"/>
      <c r="AF193" s="66"/>
      <c r="AG193" s="66"/>
    </row>
    <row r="194" spans="4:33" ht="12.75">
      <c r="D194" s="66"/>
      <c r="E194" s="66"/>
      <c r="F194" s="66"/>
      <c r="M194" s="66"/>
      <c r="N194" s="66"/>
      <c r="O194" s="66"/>
      <c r="V194" s="66"/>
      <c r="W194" s="66"/>
      <c r="X194" s="66"/>
      <c r="AE194" s="66"/>
      <c r="AF194" s="66"/>
      <c r="AG194" s="66"/>
    </row>
    <row r="195" spans="4:33" ht="12.75">
      <c r="D195" s="66"/>
      <c r="E195" s="66"/>
      <c r="F195" s="66"/>
      <c r="M195" s="66"/>
      <c r="N195" s="66"/>
      <c r="O195" s="66"/>
      <c r="V195" s="66"/>
      <c r="W195" s="66"/>
      <c r="X195" s="66"/>
      <c r="AE195" s="66"/>
      <c r="AF195" s="66"/>
      <c r="AG195" s="66"/>
    </row>
    <row r="196" spans="4:33" ht="12.75">
      <c r="D196" s="66"/>
      <c r="E196" s="66"/>
      <c r="F196" s="66"/>
      <c r="M196" s="66"/>
      <c r="N196" s="66"/>
      <c r="O196" s="66"/>
      <c r="V196" s="66"/>
      <c r="W196" s="66"/>
      <c r="X196" s="66"/>
      <c r="AE196" s="66"/>
      <c r="AF196" s="66"/>
      <c r="AG196" s="66"/>
    </row>
    <row r="197" spans="4:33" ht="12.75">
      <c r="D197" s="66"/>
      <c r="E197" s="66"/>
      <c r="F197" s="66"/>
      <c r="M197" s="66"/>
      <c r="N197" s="66"/>
      <c r="O197" s="66"/>
      <c r="V197" s="66"/>
      <c r="W197" s="66"/>
      <c r="X197" s="66"/>
      <c r="AE197" s="66"/>
      <c r="AF197" s="66"/>
      <c r="AG197" s="66"/>
    </row>
    <row r="198" spans="4:33" ht="12.75">
      <c r="D198" s="66"/>
      <c r="E198" s="66"/>
      <c r="F198" s="66"/>
      <c r="M198" s="66"/>
      <c r="N198" s="66"/>
      <c r="O198" s="66"/>
      <c r="V198" s="66"/>
      <c r="W198" s="66"/>
      <c r="X198" s="66"/>
      <c r="AE198" s="66"/>
      <c r="AF198" s="66"/>
      <c r="AG198" s="66"/>
    </row>
    <row r="199" spans="4:33" ht="12.75">
      <c r="D199" s="66"/>
      <c r="E199" s="66"/>
      <c r="F199" s="66"/>
      <c r="M199" s="66"/>
      <c r="N199" s="66"/>
      <c r="O199" s="66"/>
      <c r="V199" s="66"/>
      <c r="W199" s="66"/>
      <c r="X199" s="66"/>
      <c r="AE199" s="66"/>
      <c r="AF199" s="66"/>
      <c r="AG199" s="66"/>
    </row>
    <row r="200" spans="4:33" ht="12.75">
      <c r="D200" s="66"/>
      <c r="E200" s="66"/>
      <c r="F200" s="66"/>
      <c r="M200" s="66"/>
      <c r="N200" s="66"/>
      <c r="O200" s="66"/>
      <c r="V200" s="66"/>
      <c r="W200" s="66"/>
      <c r="X200" s="66"/>
      <c r="AE200" s="66"/>
      <c r="AF200" s="66"/>
      <c r="AG200" s="66"/>
    </row>
    <row r="201" spans="4:33" ht="12.75">
      <c r="D201" s="66"/>
      <c r="E201" s="66"/>
      <c r="F201" s="66"/>
      <c r="M201" s="66"/>
      <c r="N201" s="66"/>
      <c r="O201" s="66"/>
      <c r="V201" s="66"/>
      <c r="W201" s="66"/>
      <c r="X201" s="66"/>
      <c r="AE201" s="66"/>
      <c r="AF201" s="66"/>
      <c r="AG201" s="66"/>
    </row>
    <row r="202" spans="4:33" ht="12.75">
      <c r="D202" s="66"/>
      <c r="E202" s="66"/>
      <c r="F202" s="66"/>
      <c r="M202" s="66"/>
      <c r="N202" s="66"/>
      <c r="O202" s="66"/>
      <c r="V202" s="66"/>
      <c r="W202" s="66"/>
      <c r="X202" s="66"/>
      <c r="AE202" s="66"/>
      <c r="AF202" s="66"/>
      <c r="AG202" s="66"/>
    </row>
    <row r="203" spans="4:33" ht="12.75">
      <c r="D203" s="66"/>
      <c r="E203" s="66"/>
      <c r="F203" s="66"/>
      <c r="M203" s="66"/>
      <c r="N203" s="66"/>
      <c r="O203" s="66"/>
      <c r="V203" s="66"/>
      <c r="W203" s="66"/>
      <c r="X203" s="66"/>
      <c r="AE203" s="66"/>
      <c r="AF203" s="66"/>
      <c r="AG203" s="66"/>
    </row>
    <row r="204" spans="4:33" ht="12.75">
      <c r="D204" s="66"/>
      <c r="E204" s="66"/>
      <c r="F204" s="66"/>
      <c r="M204" s="66"/>
      <c r="N204" s="66"/>
      <c r="O204" s="66"/>
      <c r="V204" s="66"/>
      <c r="W204" s="66"/>
      <c r="X204" s="66"/>
      <c r="AE204" s="66"/>
      <c r="AF204" s="66"/>
      <c r="AG204" s="66"/>
    </row>
    <row r="205" spans="4:33" ht="12.75">
      <c r="D205" s="66"/>
      <c r="E205" s="66"/>
      <c r="F205" s="66"/>
      <c r="M205" s="66"/>
      <c r="N205" s="66"/>
      <c r="O205" s="66"/>
      <c r="V205" s="66"/>
      <c r="W205" s="66"/>
      <c r="X205" s="66"/>
      <c r="AE205" s="66"/>
      <c r="AF205" s="66"/>
      <c r="AG205" s="66"/>
    </row>
    <row r="206" spans="4:33" ht="12.75">
      <c r="D206" s="66"/>
      <c r="E206" s="66"/>
      <c r="F206" s="66"/>
      <c r="M206" s="66"/>
      <c r="N206" s="66"/>
      <c r="O206" s="66"/>
      <c r="V206" s="66"/>
      <c r="W206" s="66"/>
      <c r="X206" s="66"/>
      <c r="AE206" s="66"/>
      <c r="AF206" s="66"/>
      <c r="AG206" s="66"/>
    </row>
    <row r="207" spans="4:33" ht="12.75">
      <c r="D207" s="66"/>
      <c r="E207" s="66"/>
      <c r="F207" s="66"/>
      <c r="M207" s="66"/>
      <c r="N207" s="66"/>
      <c r="O207" s="66"/>
      <c r="V207" s="66"/>
      <c r="W207" s="66"/>
      <c r="X207" s="66"/>
      <c r="AE207" s="66"/>
      <c r="AF207" s="66"/>
      <c r="AG207" s="66"/>
    </row>
    <row r="208" spans="4:33" ht="12.75">
      <c r="D208" s="66"/>
      <c r="E208" s="66"/>
      <c r="F208" s="66"/>
      <c r="M208" s="66"/>
      <c r="N208" s="66"/>
      <c r="O208" s="66"/>
      <c r="V208" s="66"/>
      <c r="W208" s="66"/>
      <c r="X208" s="66"/>
      <c r="AE208" s="66"/>
      <c r="AF208" s="66"/>
      <c r="AG208" s="66"/>
    </row>
    <row r="209" spans="4:33" ht="12.75">
      <c r="D209" s="66"/>
      <c r="E209" s="66"/>
      <c r="F209" s="66"/>
      <c r="M209" s="66"/>
      <c r="N209" s="66"/>
      <c r="O209" s="66"/>
      <c r="V209" s="66"/>
      <c r="W209" s="66"/>
      <c r="X209" s="66"/>
      <c r="AE209" s="66"/>
      <c r="AF209" s="66"/>
      <c r="AG209" s="66"/>
    </row>
    <row r="210" spans="4:33" ht="12.75">
      <c r="D210" s="66"/>
      <c r="E210" s="66"/>
      <c r="F210" s="66"/>
      <c r="M210" s="66"/>
      <c r="N210" s="66"/>
      <c r="O210" s="66"/>
      <c r="V210" s="66"/>
      <c r="W210" s="66"/>
      <c r="X210" s="66"/>
      <c r="AE210" s="66"/>
      <c r="AF210" s="66"/>
      <c r="AG210" s="66"/>
    </row>
    <row r="211" spans="4:33" ht="12.75">
      <c r="D211" s="66"/>
      <c r="E211" s="66"/>
      <c r="F211" s="66"/>
      <c r="M211" s="66"/>
      <c r="N211" s="66"/>
      <c r="O211" s="66"/>
      <c r="V211" s="66"/>
      <c r="W211" s="66"/>
      <c r="X211" s="66"/>
      <c r="AE211" s="66"/>
      <c r="AF211" s="66"/>
      <c r="AG211" s="66"/>
    </row>
    <row r="212" spans="4:33" ht="12.75">
      <c r="D212" s="66"/>
      <c r="E212" s="66"/>
      <c r="F212" s="66"/>
      <c r="M212" s="66"/>
      <c r="N212" s="66"/>
      <c r="O212" s="66"/>
      <c r="V212" s="66"/>
      <c r="W212" s="66"/>
      <c r="X212" s="66"/>
      <c r="AE212" s="66"/>
      <c r="AF212" s="66"/>
      <c r="AG212" s="66"/>
    </row>
    <row r="213" spans="4:33" ht="12.75">
      <c r="D213" s="66"/>
      <c r="E213" s="66"/>
      <c r="F213" s="66"/>
      <c r="M213" s="66"/>
      <c r="N213" s="66"/>
      <c r="O213" s="66"/>
      <c r="V213" s="66"/>
      <c r="W213" s="66"/>
      <c r="X213" s="66"/>
      <c r="AE213" s="66"/>
      <c r="AF213" s="66"/>
      <c r="AG213" s="66"/>
    </row>
    <row r="214" spans="4:33" ht="12.75">
      <c r="D214" s="66"/>
      <c r="E214" s="66"/>
      <c r="F214" s="66"/>
      <c r="M214" s="66"/>
      <c r="N214" s="66"/>
      <c r="O214" s="66"/>
      <c r="V214" s="66"/>
      <c r="W214" s="66"/>
      <c r="X214" s="66"/>
      <c r="AE214" s="66"/>
      <c r="AF214" s="66"/>
      <c r="AG214" s="66"/>
    </row>
    <row r="215" spans="4:33" ht="12.75">
      <c r="D215" s="66"/>
      <c r="E215" s="66"/>
      <c r="F215" s="66"/>
      <c r="M215" s="66"/>
      <c r="N215" s="66"/>
      <c r="O215" s="66"/>
      <c r="V215" s="66"/>
      <c r="W215" s="66"/>
      <c r="X215" s="66"/>
      <c r="AE215" s="66"/>
      <c r="AF215" s="66"/>
      <c r="AG215" s="66"/>
    </row>
    <row r="216" spans="4:33" ht="12.75">
      <c r="D216" s="66"/>
      <c r="E216" s="66"/>
      <c r="F216" s="66"/>
      <c r="M216" s="66"/>
      <c r="N216" s="66"/>
      <c r="O216" s="66"/>
      <c r="V216" s="66"/>
      <c r="W216" s="66"/>
      <c r="X216" s="66"/>
      <c r="AE216" s="66"/>
      <c r="AF216" s="66"/>
      <c r="AG216" s="66"/>
    </row>
    <row r="217" spans="4:33" ht="12.75">
      <c r="D217" s="66"/>
      <c r="E217" s="66"/>
      <c r="F217" s="66"/>
      <c r="M217" s="66"/>
      <c r="N217" s="66"/>
      <c r="O217" s="66"/>
      <c r="V217" s="66"/>
      <c r="W217" s="66"/>
      <c r="X217" s="66"/>
      <c r="AE217" s="66"/>
      <c r="AF217" s="66"/>
      <c r="AG217" s="66"/>
    </row>
    <row r="218" spans="4:33" ht="12.75">
      <c r="D218" s="66"/>
      <c r="E218" s="66"/>
      <c r="F218" s="66"/>
      <c r="M218" s="66"/>
      <c r="N218" s="66"/>
      <c r="O218" s="66"/>
      <c r="V218" s="66"/>
      <c r="W218" s="66"/>
      <c r="X218" s="66"/>
      <c r="AE218" s="66"/>
      <c r="AF218" s="66"/>
      <c r="AG218" s="66"/>
    </row>
    <row r="219" spans="4:33" ht="12.75">
      <c r="D219" s="66"/>
      <c r="E219" s="66"/>
      <c r="F219" s="66"/>
      <c r="M219" s="66"/>
      <c r="N219" s="66"/>
      <c r="O219" s="66"/>
      <c r="V219" s="66"/>
      <c r="W219" s="66"/>
      <c r="X219" s="66"/>
      <c r="AE219" s="66"/>
      <c r="AF219" s="66"/>
      <c r="AG219" s="66"/>
    </row>
    <row r="220" spans="4:33" ht="12.75">
      <c r="D220" s="66"/>
      <c r="E220" s="66"/>
      <c r="F220" s="66"/>
      <c r="M220" s="66"/>
      <c r="N220" s="66"/>
      <c r="O220" s="66"/>
      <c r="V220" s="66"/>
      <c r="W220" s="66"/>
      <c r="X220" s="66"/>
      <c r="AE220" s="66"/>
      <c r="AF220" s="66"/>
      <c r="AG220" s="66"/>
    </row>
    <row r="221" spans="4:33" ht="12.75">
      <c r="D221" s="66"/>
      <c r="E221" s="66"/>
      <c r="F221" s="66"/>
      <c r="M221" s="66"/>
      <c r="N221" s="66"/>
      <c r="O221" s="66"/>
      <c r="V221" s="66"/>
      <c r="W221" s="66"/>
      <c r="X221" s="66"/>
      <c r="AE221" s="66"/>
      <c r="AF221" s="66"/>
      <c r="AG221" s="66"/>
    </row>
    <row r="222" spans="4:33" ht="12.75">
      <c r="D222" s="66"/>
      <c r="E222" s="66"/>
      <c r="F222" s="66"/>
      <c r="M222" s="66"/>
      <c r="N222" s="66"/>
      <c r="O222" s="66"/>
      <c r="V222" s="66"/>
      <c r="W222" s="66"/>
      <c r="X222" s="66"/>
      <c r="AE222" s="66"/>
      <c r="AF222" s="66"/>
      <c r="AG222" s="66"/>
    </row>
    <row r="223" spans="4:33" ht="12.75">
      <c r="D223" s="66"/>
      <c r="E223" s="66"/>
      <c r="F223" s="66"/>
      <c r="M223" s="66"/>
      <c r="N223" s="66"/>
      <c r="O223" s="66"/>
      <c r="V223" s="66"/>
      <c r="W223" s="66"/>
      <c r="X223" s="66"/>
      <c r="AE223" s="66"/>
      <c r="AF223" s="66"/>
      <c r="AG223" s="66"/>
    </row>
    <row r="224" spans="4:33" ht="12.75">
      <c r="D224" s="66"/>
      <c r="E224" s="66"/>
      <c r="F224" s="66"/>
      <c r="M224" s="66"/>
      <c r="N224" s="66"/>
      <c r="O224" s="66"/>
      <c r="V224" s="66"/>
      <c r="W224" s="66"/>
      <c r="X224" s="66"/>
      <c r="AE224" s="66"/>
      <c r="AF224" s="66"/>
      <c r="AG224" s="66"/>
    </row>
    <row r="225" spans="4:33" ht="12.75">
      <c r="D225" s="66"/>
      <c r="E225" s="66"/>
      <c r="F225" s="66"/>
      <c r="M225" s="66"/>
      <c r="N225" s="66"/>
      <c r="O225" s="66"/>
      <c r="V225" s="66"/>
      <c r="W225" s="66"/>
      <c r="X225" s="66"/>
      <c r="AE225" s="66"/>
      <c r="AF225" s="66"/>
      <c r="AG225" s="66"/>
    </row>
    <row r="226" spans="4:33" ht="12.75">
      <c r="D226" s="66"/>
      <c r="E226" s="66"/>
      <c r="F226" s="66"/>
      <c r="M226" s="66"/>
      <c r="N226" s="66"/>
      <c r="O226" s="66"/>
      <c r="V226" s="66"/>
      <c r="W226" s="66"/>
      <c r="X226" s="66"/>
      <c r="AE226" s="66"/>
      <c r="AF226" s="66"/>
      <c r="AG226" s="66"/>
    </row>
    <row r="227" spans="4:33" ht="12.75">
      <c r="D227" s="66"/>
      <c r="E227" s="66"/>
      <c r="F227" s="66"/>
      <c r="M227" s="66"/>
      <c r="N227" s="66"/>
      <c r="O227" s="66"/>
      <c r="V227" s="66"/>
      <c r="W227" s="66"/>
      <c r="X227" s="66"/>
      <c r="AE227" s="66"/>
      <c r="AF227" s="66"/>
      <c r="AG227" s="66"/>
    </row>
    <row r="228" spans="4:33" ht="12.75">
      <c r="D228" s="66"/>
      <c r="E228" s="66"/>
      <c r="F228" s="66"/>
      <c r="M228" s="66"/>
      <c r="N228" s="66"/>
      <c r="O228" s="66"/>
      <c r="V228" s="66"/>
      <c r="W228" s="66"/>
      <c r="X228" s="66"/>
      <c r="AE228" s="66"/>
      <c r="AF228" s="66"/>
      <c r="AG228" s="66"/>
    </row>
    <row r="229" spans="4:33" ht="12.75">
      <c r="D229" s="66"/>
      <c r="E229" s="66"/>
      <c r="F229" s="66"/>
      <c r="M229" s="66"/>
      <c r="N229" s="66"/>
      <c r="O229" s="66"/>
      <c r="V229" s="66"/>
      <c r="W229" s="66"/>
      <c r="X229" s="66"/>
      <c r="AE229" s="66"/>
      <c r="AF229" s="66"/>
      <c r="AG229" s="66"/>
    </row>
    <row r="230" spans="4:33" ht="12.75">
      <c r="D230" s="66"/>
      <c r="E230" s="66"/>
      <c r="F230" s="66"/>
      <c r="M230" s="66"/>
      <c r="N230" s="66"/>
      <c r="O230" s="66"/>
      <c r="V230" s="66"/>
      <c r="W230" s="66"/>
      <c r="X230" s="66"/>
      <c r="AE230" s="66"/>
      <c r="AF230" s="66"/>
      <c r="AG230" s="66"/>
    </row>
    <row r="231" spans="4:33" ht="12.75">
      <c r="D231" s="66"/>
      <c r="E231" s="66"/>
      <c r="F231" s="66"/>
      <c r="M231" s="66"/>
      <c r="N231" s="66"/>
      <c r="O231" s="66"/>
      <c r="V231" s="66"/>
      <c r="W231" s="66"/>
      <c r="X231" s="66"/>
      <c r="AE231" s="66"/>
      <c r="AF231" s="66"/>
      <c r="AG231" s="66"/>
    </row>
    <row r="232" spans="4:33" ht="12.75">
      <c r="D232" s="66"/>
      <c r="E232" s="66"/>
      <c r="F232" s="66"/>
      <c r="M232" s="66"/>
      <c r="N232" s="66"/>
      <c r="O232" s="66"/>
      <c r="V232" s="66"/>
      <c r="W232" s="66"/>
      <c r="X232" s="66"/>
      <c r="AE232" s="66"/>
      <c r="AF232" s="66"/>
      <c r="AG232" s="66"/>
    </row>
    <row r="233" spans="4:33" ht="12.75">
      <c r="D233" s="66"/>
      <c r="E233" s="66"/>
      <c r="F233" s="66"/>
      <c r="M233" s="66"/>
      <c r="N233" s="66"/>
      <c r="O233" s="66"/>
      <c r="V233" s="66"/>
      <c r="W233" s="66"/>
      <c r="X233" s="66"/>
      <c r="AE233" s="66"/>
      <c r="AF233" s="66"/>
      <c r="AG233" s="66"/>
    </row>
    <row r="234" spans="4:33" ht="12.75">
      <c r="D234" s="66"/>
      <c r="E234" s="66"/>
      <c r="F234" s="66"/>
      <c r="M234" s="66"/>
      <c r="N234" s="66"/>
      <c r="O234" s="66"/>
      <c r="V234" s="66"/>
      <c r="W234" s="66"/>
      <c r="X234" s="66"/>
      <c r="AE234" s="66"/>
      <c r="AF234" s="66"/>
      <c r="AG234" s="66"/>
    </row>
    <row r="235" spans="4:33" ht="12.75">
      <c r="D235" s="66"/>
      <c r="E235" s="66"/>
      <c r="F235" s="66"/>
      <c r="M235" s="66"/>
      <c r="N235" s="66"/>
      <c r="O235" s="66"/>
      <c r="V235" s="66"/>
      <c r="W235" s="66"/>
      <c r="X235" s="66"/>
      <c r="AE235" s="66"/>
      <c r="AF235" s="66"/>
      <c r="AG235" s="66"/>
    </row>
    <row r="236" spans="4:33" ht="12.75">
      <c r="D236" s="66"/>
      <c r="E236" s="66"/>
      <c r="F236" s="66"/>
      <c r="M236" s="66"/>
      <c r="N236" s="66"/>
      <c r="O236" s="66"/>
      <c r="V236" s="66"/>
      <c r="W236" s="66"/>
      <c r="X236" s="66"/>
      <c r="AE236" s="66"/>
      <c r="AF236" s="66"/>
      <c r="AG236" s="66"/>
    </row>
    <row r="237" spans="4:33" ht="12.75">
      <c r="D237" s="66"/>
      <c r="E237" s="66"/>
      <c r="F237" s="66"/>
      <c r="M237" s="66"/>
      <c r="N237" s="66"/>
      <c r="O237" s="66"/>
      <c r="V237" s="66"/>
      <c r="W237" s="66"/>
      <c r="X237" s="66"/>
      <c r="AE237" s="66"/>
      <c r="AF237" s="66"/>
      <c r="AG237" s="66"/>
    </row>
    <row r="238" spans="4:33" ht="12.75">
      <c r="D238" s="66"/>
      <c r="E238" s="66"/>
      <c r="F238" s="66"/>
      <c r="M238" s="66"/>
      <c r="N238" s="66"/>
      <c r="O238" s="66"/>
      <c r="V238" s="66"/>
      <c r="W238" s="66"/>
      <c r="X238" s="66"/>
      <c r="AE238" s="66"/>
      <c r="AF238" s="66"/>
      <c r="AG238" s="66"/>
    </row>
    <row r="239" spans="4:33" ht="12.75">
      <c r="D239" s="66"/>
      <c r="E239" s="66"/>
      <c r="F239" s="66"/>
      <c r="M239" s="66"/>
      <c r="N239" s="66"/>
      <c r="O239" s="66"/>
      <c r="V239" s="66"/>
      <c r="W239" s="66"/>
      <c r="X239" s="66"/>
      <c r="AE239" s="66"/>
      <c r="AF239" s="66"/>
      <c r="AG239" s="66"/>
    </row>
    <row r="240" spans="4:33" ht="12.75">
      <c r="D240" s="66"/>
      <c r="E240" s="66"/>
      <c r="F240" s="66"/>
      <c r="M240" s="66"/>
      <c r="N240" s="66"/>
      <c r="O240" s="66"/>
      <c r="V240" s="66"/>
      <c r="W240" s="66"/>
      <c r="X240" s="66"/>
      <c r="AE240" s="66"/>
      <c r="AF240" s="66"/>
      <c r="AG240" s="66"/>
    </row>
    <row r="241" spans="4:33" ht="12.75">
      <c r="D241" s="66"/>
      <c r="E241" s="66"/>
      <c r="F241" s="66"/>
      <c r="M241" s="66"/>
      <c r="N241" s="66"/>
      <c r="O241" s="66"/>
      <c r="V241" s="66"/>
      <c r="W241" s="66"/>
      <c r="X241" s="66"/>
      <c r="AE241" s="66"/>
      <c r="AF241" s="66"/>
      <c r="AG241" s="66"/>
    </row>
    <row r="242" spans="4:33" ht="12.75">
      <c r="D242" s="66"/>
      <c r="E242" s="66"/>
      <c r="F242" s="66"/>
      <c r="M242" s="66"/>
      <c r="N242" s="66"/>
      <c r="O242" s="66"/>
      <c r="V242" s="66"/>
      <c r="W242" s="66"/>
      <c r="X242" s="66"/>
      <c r="AE242" s="66"/>
      <c r="AF242" s="66"/>
      <c r="AG242" s="66"/>
    </row>
    <row r="243" spans="4:33" ht="12.75">
      <c r="D243" s="66"/>
      <c r="E243" s="66"/>
      <c r="F243" s="66"/>
      <c r="M243" s="66"/>
      <c r="N243" s="66"/>
      <c r="O243" s="66"/>
      <c r="V243" s="66"/>
      <c r="W243" s="66"/>
      <c r="X243" s="66"/>
      <c r="AE243" s="66"/>
      <c r="AF243" s="66"/>
      <c r="AG243" s="66"/>
    </row>
    <row r="244" spans="4:33" ht="12.75">
      <c r="D244" s="66"/>
      <c r="E244" s="66"/>
      <c r="F244" s="66"/>
      <c r="M244" s="66"/>
      <c r="N244" s="66"/>
      <c r="O244" s="66"/>
      <c r="V244" s="66"/>
      <c r="W244" s="66"/>
      <c r="X244" s="66"/>
      <c r="AE244" s="66"/>
      <c r="AF244" s="66"/>
      <c r="AG244" s="66"/>
    </row>
    <row r="245" spans="4:33" ht="12.75">
      <c r="D245" s="66"/>
      <c r="E245" s="66"/>
      <c r="F245" s="66"/>
      <c r="M245" s="66"/>
      <c r="N245" s="66"/>
      <c r="O245" s="66"/>
      <c r="V245" s="66"/>
      <c r="W245" s="66"/>
      <c r="X245" s="66"/>
      <c r="AE245" s="66"/>
      <c r="AF245" s="66"/>
      <c r="AG245" s="66"/>
    </row>
    <row r="246" spans="4:33" ht="12.75">
      <c r="D246" s="66"/>
      <c r="E246" s="66"/>
      <c r="F246" s="66"/>
      <c r="M246" s="66"/>
      <c r="N246" s="66"/>
      <c r="O246" s="66"/>
      <c r="V246" s="66"/>
      <c r="W246" s="66"/>
      <c r="X246" s="66"/>
      <c r="AE246" s="66"/>
      <c r="AF246" s="66"/>
      <c r="AG246" s="66"/>
    </row>
    <row r="247" spans="4:33" ht="12.75">
      <c r="D247" s="66"/>
      <c r="E247" s="66"/>
      <c r="F247" s="66"/>
      <c r="M247" s="66"/>
      <c r="N247" s="66"/>
      <c r="O247" s="66"/>
      <c r="V247" s="66"/>
      <c r="W247" s="66"/>
      <c r="X247" s="66"/>
      <c r="AE247" s="66"/>
      <c r="AF247" s="66"/>
      <c r="AG247" s="66"/>
    </row>
    <row r="248" spans="4:33" ht="12.75">
      <c r="D248" s="66"/>
      <c r="E248" s="66"/>
      <c r="F248" s="66"/>
      <c r="M248" s="66"/>
      <c r="N248" s="66"/>
      <c r="O248" s="66"/>
      <c r="V248" s="66"/>
      <c r="W248" s="66"/>
      <c r="X248" s="66"/>
      <c r="AE248" s="66"/>
      <c r="AF248" s="66"/>
      <c r="AG248" s="66"/>
    </row>
    <row r="249" spans="4:33" ht="12.75">
      <c r="D249" s="66"/>
      <c r="E249" s="66"/>
      <c r="F249" s="66"/>
      <c r="M249" s="66"/>
      <c r="N249" s="66"/>
      <c r="O249" s="66"/>
      <c r="V249" s="66"/>
      <c r="W249" s="66"/>
      <c r="X249" s="66"/>
      <c r="AE249" s="66"/>
      <c r="AF249" s="66"/>
      <c r="AG249" s="66"/>
    </row>
    <row r="250" spans="4:33" ht="12.75">
      <c r="D250" s="66"/>
      <c r="E250" s="66"/>
      <c r="F250" s="66"/>
      <c r="M250" s="66"/>
      <c r="N250" s="66"/>
      <c r="O250" s="66"/>
      <c r="V250" s="66"/>
      <c r="W250" s="66"/>
      <c r="X250" s="66"/>
      <c r="AE250" s="66"/>
      <c r="AF250" s="66"/>
      <c r="AG250" s="66"/>
    </row>
    <row r="251" spans="4:33" ht="12.75">
      <c r="D251" s="66"/>
      <c r="E251" s="66"/>
      <c r="F251" s="66"/>
      <c r="M251" s="66"/>
      <c r="N251" s="66"/>
      <c r="O251" s="66"/>
      <c r="V251" s="66"/>
      <c r="W251" s="66"/>
      <c r="X251" s="66"/>
      <c r="AE251" s="66"/>
      <c r="AF251" s="66"/>
      <c r="AG251" s="66"/>
    </row>
    <row r="252" spans="4:33" ht="12.75">
      <c r="D252" s="66"/>
      <c r="E252" s="66"/>
      <c r="F252" s="66"/>
      <c r="M252" s="66"/>
      <c r="N252" s="66"/>
      <c r="O252" s="66"/>
      <c r="V252" s="66"/>
      <c r="W252" s="66"/>
      <c r="X252" s="66"/>
      <c r="AE252" s="66"/>
      <c r="AF252" s="66"/>
      <c r="AG252" s="66"/>
    </row>
    <row r="253" spans="4:33" ht="12.75">
      <c r="D253" s="66"/>
      <c r="E253" s="66"/>
      <c r="F253" s="66"/>
      <c r="M253" s="66"/>
      <c r="N253" s="66"/>
      <c r="O253" s="66"/>
      <c r="V253" s="66"/>
      <c r="W253" s="66"/>
      <c r="X253" s="66"/>
      <c r="AE253" s="66"/>
      <c r="AF253" s="66"/>
      <c r="AG253" s="66"/>
    </row>
    <row r="254" spans="4:33" ht="12.75">
      <c r="D254" s="66"/>
      <c r="E254" s="66"/>
      <c r="F254" s="66"/>
      <c r="M254" s="66"/>
      <c r="N254" s="66"/>
      <c r="O254" s="66"/>
      <c r="V254" s="66"/>
      <c r="W254" s="66"/>
      <c r="X254" s="66"/>
      <c r="AE254" s="66"/>
      <c r="AF254" s="66"/>
      <c r="AG254" s="66"/>
    </row>
    <row r="255" spans="4:33" ht="12.75">
      <c r="D255" s="66"/>
      <c r="E255" s="66"/>
      <c r="F255" s="66"/>
      <c r="M255" s="66"/>
      <c r="N255" s="66"/>
      <c r="O255" s="66"/>
      <c r="V255" s="66"/>
      <c r="W255" s="66"/>
      <c r="X255" s="66"/>
      <c r="AE255" s="66"/>
      <c r="AF255" s="66"/>
      <c r="AG255" s="66"/>
    </row>
    <row r="256" spans="4:33" ht="12.75">
      <c r="D256" s="66"/>
      <c r="E256" s="66"/>
      <c r="F256" s="66"/>
      <c r="M256" s="66"/>
      <c r="N256" s="66"/>
      <c r="O256" s="66"/>
      <c r="V256" s="66"/>
      <c r="W256" s="66"/>
      <c r="X256" s="66"/>
      <c r="AE256" s="66"/>
      <c r="AF256" s="66"/>
      <c r="AG256" s="66"/>
    </row>
    <row r="257" spans="4:33" ht="12.75">
      <c r="D257" s="66"/>
      <c r="E257" s="66"/>
      <c r="F257" s="66"/>
      <c r="M257" s="66"/>
      <c r="N257" s="66"/>
      <c r="O257" s="66"/>
      <c r="V257" s="66"/>
      <c r="W257" s="66"/>
      <c r="X257" s="66"/>
      <c r="AE257" s="66"/>
      <c r="AF257" s="66"/>
      <c r="AG257" s="66"/>
    </row>
    <row r="258" spans="4:33" ht="12.75">
      <c r="D258" s="66"/>
      <c r="E258" s="66"/>
      <c r="F258" s="66"/>
      <c r="M258" s="66"/>
      <c r="N258" s="66"/>
      <c r="O258" s="66"/>
      <c r="V258" s="66"/>
      <c r="W258" s="66"/>
      <c r="X258" s="66"/>
      <c r="AE258" s="66"/>
      <c r="AF258" s="66"/>
      <c r="AG258" s="66"/>
    </row>
    <row r="259" spans="4:33" ht="12.75">
      <c r="D259" s="66"/>
      <c r="E259" s="66"/>
      <c r="F259" s="66"/>
      <c r="M259" s="66"/>
      <c r="N259" s="66"/>
      <c r="O259" s="66"/>
      <c r="V259" s="66"/>
      <c r="W259" s="66"/>
      <c r="X259" s="66"/>
      <c r="AE259" s="66"/>
      <c r="AF259" s="66"/>
      <c r="AG259" s="66"/>
    </row>
    <row r="260" spans="4:33" ht="12.75">
      <c r="D260" s="66"/>
      <c r="E260" s="66"/>
      <c r="F260" s="66"/>
      <c r="M260" s="66"/>
      <c r="N260" s="66"/>
      <c r="O260" s="66"/>
      <c r="V260" s="66"/>
      <c r="W260" s="66"/>
      <c r="X260" s="66"/>
      <c r="AE260" s="66"/>
      <c r="AF260" s="66"/>
      <c r="AG260" s="66"/>
    </row>
    <row r="261" spans="4:33" ht="12.75">
      <c r="D261" s="66"/>
      <c r="E261" s="66"/>
      <c r="F261" s="66"/>
      <c r="M261" s="66"/>
      <c r="N261" s="66"/>
      <c r="O261" s="66"/>
      <c r="V261" s="66"/>
      <c r="W261" s="66"/>
      <c r="X261" s="66"/>
      <c r="AE261" s="66"/>
      <c r="AF261" s="66"/>
      <c r="AG261" s="66"/>
    </row>
    <row r="262" spans="4:33" ht="12.75">
      <c r="D262" s="66"/>
      <c r="E262" s="66"/>
      <c r="F262" s="66"/>
      <c r="M262" s="66"/>
      <c r="N262" s="66"/>
      <c r="O262" s="66"/>
      <c r="V262" s="66"/>
      <c r="W262" s="66"/>
      <c r="X262" s="66"/>
      <c r="AE262" s="66"/>
      <c r="AF262" s="66"/>
      <c r="AG262" s="66"/>
    </row>
    <row r="263" spans="4:33" ht="12.75">
      <c r="D263" s="66"/>
      <c r="E263" s="66"/>
      <c r="F263" s="66"/>
      <c r="M263" s="66"/>
      <c r="N263" s="66"/>
      <c r="O263" s="66"/>
      <c r="V263" s="66"/>
      <c r="W263" s="66"/>
      <c r="X263" s="66"/>
      <c r="AE263" s="66"/>
      <c r="AF263" s="66"/>
      <c r="AG263" s="66"/>
    </row>
    <row r="264" spans="4:33" ht="12.75">
      <c r="D264" s="66"/>
      <c r="E264" s="66"/>
      <c r="F264" s="66"/>
      <c r="M264" s="66"/>
      <c r="N264" s="66"/>
      <c r="O264" s="66"/>
      <c r="V264" s="66"/>
      <c r="W264" s="66"/>
      <c r="X264" s="66"/>
      <c r="AE264" s="66"/>
      <c r="AF264" s="66"/>
      <c r="AG264" s="66"/>
    </row>
    <row r="265" spans="4:33" ht="12.75">
      <c r="D265" s="66"/>
      <c r="E265" s="66"/>
      <c r="F265" s="66"/>
      <c r="M265" s="66"/>
      <c r="N265" s="66"/>
      <c r="O265" s="66"/>
      <c r="V265" s="66"/>
      <c r="W265" s="66"/>
      <c r="X265" s="66"/>
      <c r="AE265" s="66"/>
      <c r="AF265" s="66"/>
      <c r="AG265" s="66"/>
    </row>
    <row r="266" spans="4:33" ht="12.75">
      <c r="D266" s="66"/>
      <c r="E266" s="66"/>
      <c r="F266" s="66"/>
      <c r="M266" s="66"/>
      <c r="N266" s="66"/>
      <c r="O266" s="66"/>
      <c r="V266" s="66"/>
      <c r="W266" s="66"/>
      <c r="X266" s="66"/>
      <c r="AE266" s="66"/>
      <c r="AF266" s="66"/>
      <c r="AG266" s="66"/>
    </row>
    <row r="267" spans="4:33" ht="12.75">
      <c r="D267" s="66"/>
      <c r="E267" s="66"/>
      <c r="F267" s="66"/>
      <c r="M267" s="66"/>
      <c r="N267" s="66"/>
      <c r="O267" s="66"/>
      <c r="V267" s="66"/>
      <c r="W267" s="66"/>
      <c r="X267" s="66"/>
      <c r="AE267" s="66"/>
      <c r="AF267" s="66"/>
      <c r="AG267" s="66"/>
    </row>
    <row r="268" spans="4:33" ht="12.75">
      <c r="D268" s="66"/>
      <c r="E268" s="66"/>
      <c r="F268" s="66"/>
      <c r="M268" s="66"/>
      <c r="N268" s="66"/>
      <c r="O268" s="66"/>
      <c r="V268" s="66"/>
      <c r="W268" s="66"/>
      <c r="X268" s="66"/>
      <c r="AE268" s="66"/>
      <c r="AF268" s="66"/>
      <c r="AG268" s="66"/>
    </row>
    <row r="269" spans="4:33" ht="12.75">
      <c r="D269" s="66"/>
      <c r="E269" s="66"/>
      <c r="F269" s="66"/>
      <c r="M269" s="66"/>
      <c r="N269" s="66"/>
      <c r="O269" s="66"/>
      <c r="V269" s="66"/>
      <c r="W269" s="66"/>
      <c r="X269" s="66"/>
      <c r="AE269" s="66"/>
      <c r="AF269" s="66"/>
      <c r="AG269" s="66"/>
    </row>
    <row r="270" spans="4:33" ht="12.75">
      <c r="D270" s="66"/>
      <c r="E270" s="66"/>
      <c r="F270" s="66"/>
      <c r="M270" s="66"/>
      <c r="N270" s="66"/>
      <c r="O270" s="66"/>
      <c r="V270" s="66"/>
      <c r="W270" s="66"/>
      <c r="X270" s="66"/>
      <c r="AE270" s="66"/>
      <c r="AF270" s="66"/>
      <c r="AG270" s="66"/>
    </row>
    <row r="271" spans="4:33" ht="12.75">
      <c r="D271" s="66"/>
      <c r="E271" s="66"/>
      <c r="F271" s="66"/>
      <c r="M271" s="66"/>
      <c r="N271" s="66"/>
      <c r="O271" s="66"/>
      <c r="V271" s="66"/>
      <c r="W271" s="66"/>
      <c r="X271" s="66"/>
      <c r="AE271" s="66"/>
      <c r="AF271" s="66"/>
      <c r="AG271" s="66"/>
    </row>
    <row r="272" spans="4:33" ht="12.75">
      <c r="D272" s="66"/>
      <c r="E272" s="66"/>
      <c r="F272" s="66"/>
      <c r="M272" s="66"/>
      <c r="N272" s="66"/>
      <c r="O272" s="66"/>
      <c r="V272" s="66"/>
      <c r="W272" s="66"/>
      <c r="X272" s="66"/>
      <c r="AE272" s="66"/>
      <c r="AF272" s="66"/>
      <c r="AG272" s="66"/>
    </row>
    <row r="273" spans="4:33" ht="12.75">
      <c r="D273" s="66"/>
      <c r="E273" s="66"/>
      <c r="F273" s="66"/>
      <c r="M273" s="66"/>
      <c r="N273" s="66"/>
      <c r="O273" s="66"/>
      <c r="V273" s="66"/>
      <c r="W273" s="66"/>
      <c r="X273" s="66"/>
      <c r="AE273" s="66"/>
      <c r="AF273" s="66"/>
      <c r="AG273" s="66"/>
    </row>
    <row r="274" spans="4:33" ht="12.75">
      <c r="D274" s="66"/>
      <c r="E274" s="66"/>
      <c r="F274" s="66"/>
      <c r="M274" s="66"/>
      <c r="N274" s="66"/>
      <c r="O274" s="66"/>
      <c r="V274" s="66"/>
      <c r="W274" s="66"/>
      <c r="X274" s="66"/>
      <c r="AE274" s="66"/>
      <c r="AF274" s="66"/>
      <c r="AG274" s="66"/>
    </row>
    <row r="275" spans="4:33" ht="12.75">
      <c r="D275" s="66"/>
      <c r="E275" s="66"/>
      <c r="F275" s="66"/>
      <c r="M275" s="66"/>
      <c r="N275" s="66"/>
      <c r="O275" s="66"/>
      <c r="V275" s="66"/>
      <c r="W275" s="66"/>
      <c r="X275" s="66"/>
      <c r="AE275" s="66"/>
      <c r="AF275" s="66"/>
      <c r="AG275" s="66"/>
    </row>
    <row r="276" spans="4:33" ht="12.75">
      <c r="D276" s="66"/>
      <c r="E276" s="66"/>
      <c r="F276" s="66"/>
      <c r="M276" s="66"/>
      <c r="N276" s="66"/>
      <c r="O276" s="66"/>
      <c r="V276" s="66"/>
      <c r="W276" s="66"/>
      <c r="X276" s="66"/>
      <c r="AE276" s="66"/>
      <c r="AF276" s="66"/>
      <c r="AG276" s="66"/>
    </row>
    <row r="277" spans="4:33" ht="12.75">
      <c r="D277" s="66"/>
      <c r="E277" s="66"/>
      <c r="F277" s="66"/>
      <c r="M277" s="66"/>
      <c r="N277" s="66"/>
      <c r="O277" s="66"/>
      <c r="V277" s="66"/>
      <c r="W277" s="66"/>
      <c r="X277" s="66"/>
      <c r="AE277" s="66"/>
      <c r="AF277" s="66"/>
      <c r="AG277" s="66"/>
    </row>
    <row r="278" spans="4:33" ht="12.75">
      <c r="D278" s="66"/>
      <c r="E278" s="66"/>
      <c r="F278" s="66"/>
      <c r="M278" s="66"/>
      <c r="N278" s="66"/>
      <c r="O278" s="66"/>
      <c r="V278" s="66"/>
      <c r="W278" s="66"/>
      <c r="X278" s="66"/>
      <c r="AE278" s="66"/>
      <c r="AF278" s="66"/>
      <c r="AG278" s="66"/>
    </row>
    <row r="279" spans="4:33" ht="12.75">
      <c r="D279" s="66"/>
      <c r="E279" s="66"/>
      <c r="F279" s="66"/>
      <c r="M279" s="66"/>
      <c r="N279" s="66"/>
      <c r="O279" s="66"/>
      <c r="V279" s="66"/>
      <c r="W279" s="66"/>
      <c r="X279" s="66"/>
      <c r="AE279" s="66"/>
      <c r="AF279" s="66"/>
      <c r="AG279" s="66"/>
    </row>
    <row r="280" spans="4:33" ht="12.75">
      <c r="D280" s="66"/>
      <c r="E280" s="66"/>
      <c r="F280" s="66"/>
      <c r="M280" s="66"/>
      <c r="N280" s="66"/>
      <c r="O280" s="66"/>
      <c r="V280" s="66"/>
      <c r="W280" s="66"/>
      <c r="X280" s="66"/>
      <c r="AE280" s="66"/>
      <c r="AF280" s="66"/>
      <c r="AG280" s="66"/>
    </row>
    <row r="281" spans="4:33" ht="12.75">
      <c r="D281" s="66"/>
      <c r="E281" s="66"/>
      <c r="F281" s="66"/>
      <c r="M281" s="66"/>
      <c r="N281" s="66"/>
      <c r="O281" s="66"/>
      <c r="V281" s="66"/>
      <c r="W281" s="66"/>
      <c r="X281" s="66"/>
      <c r="AE281" s="66"/>
      <c r="AF281" s="66"/>
      <c r="AG281" s="66"/>
    </row>
    <row r="282" spans="4:33" ht="12.75">
      <c r="D282" s="66"/>
      <c r="E282" s="66"/>
      <c r="F282" s="66"/>
      <c r="M282" s="66"/>
      <c r="N282" s="66"/>
      <c r="O282" s="66"/>
      <c r="V282" s="66"/>
      <c r="W282" s="66"/>
      <c r="X282" s="66"/>
      <c r="AE282" s="66"/>
      <c r="AF282" s="66"/>
      <c r="AG282" s="66"/>
    </row>
    <row r="283" spans="4:33" ht="12.75">
      <c r="D283" s="66"/>
      <c r="E283" s="66"/>
      <c r="F283" s="66"/>
      <c r="M283" s="66"/>
      <c r="N283" s="66"/>
      <c r="O283" s="66"/>
      <c r="V283" s="66"/>
      <c r="W283" s="66"/>
      <c r="X283" s="66"/>
      <c r="AE283" s="66"/>
      <c r="AF283" s="66"/>
      <c r="AG283" s="66"/>
    </row>
    <row r="284" spans="4:33" ht="12.75">
      <c r="D284" s="66"/>
      <c r="E284" s="66"/>
      <c r="F284" s="66"/>
      <c r="M284" s="66"/>
      <c r="N284" s="66"/>
      <c r="O284" s="66"/>
      <c r="V284" s="66"/>
      <c r="W284" s="66"/>
      <c r="X284" s="66"/>
      <c r="AE284" s="66"/>
      <c r="AF284" s="66"/>
      <c r="AG284" s="66"/>
    </row>
    <row r="285" spans="4:33" ht="12.75">
      <c r="D285" s="66"/>
      <c r="E285" s="66"/>
      <c r="F285" s="66"/>
      <c r="M285" s="66"/>
      <c r="N285" s="66"/>
      <c r="O285" s="66"/>
      <c r="V285" s="66"/>
      <c r="W285" s="66"/>
      <c r="X285" s="66"/>
      <c r="AE285" s="66"/>
      <c r="AF285" s="66"/>
      <c r="AG285" s="66"/>
    </row>
    <row r="286" spans="4:33" ht="12.75">
      <c r="D286" s="66"/>
      <c r="E286" s="66"/>
      <c r="F286" s="66"/>
      <c r="M286" s="66"/>
      <c r="N286" s="66"/>
      <c r="O286" s="66"/>
      <c r="V286" s="66"/>
      <c r="W286" s="66"/>
      <c r="X286" s="66"/>
      <c r="AE286" s="66"/>
      <c r="AF286" s="66"/>
      <c r="AG286" s="66"/>
    </row>
    <row r="287" spans="4:33" ht="12.75">
      <c r="D287" s="66"/>
      <c r="E287" s="66"/>
      <c r="F287" s="66"/>
      <c r="M287" s="66"/>
      <c r="N287" s="66"/>
      <c r="O287" s="66"/>
      <c r="V287" s="66"/>
      <c r="W287" s="66"/>
      <c r="X287" s="66"/>
      <c r="AE287" s="66"/>
      <c r="AF287" s="66"/>
      <c r="AG287" s="66"/>
    </row>
    <row r="288" spans="4:33" ht="12.75">
      <c r="D288" s="66"/>
      <c r="E288" s="66"/>
      <c r="F288" s="66"/>
      <c r="M288" s="66"/>
      <c r="N288" s="66"/>
      <c r="O288" s="66"/>
      <c r="V288" s="66"/>
      <c r="W288" s="66"/>
      <c r="X288" s="66"/>
      <c r="AE288" s="66"/>
      <c r="AF288" s="66"/>
      <c r="AG288" s="66"/>
    </row>
    <row r="289" spans="4:33" ht="12.75">
      <c r="D289" s="66"/>
      <c r="E289" s="66"/>
      <c r="F289" s="66"/>
      <c r="M289" s="66"/>
      <c r="N289" s="66"/>
      <c r="O289" s="66"/>
      <c r="V289" s="66"/>
      <c r="W289" s="66"/>
      <c r="X289" s="66"/>
      <c r="AE289" s="66"/>
      <c r="AF289" s="66"/>
      <c r="AG289" s="66"/>
    </row>
    <row r="290" spans="4:33" ht="12.75">
      <c r="D290" s="66"/>
      <c r="E290" s="66"/>
      <c r="F290" s="66"/>
      <c r="M290" s="66"/>
      <c r="N290" s="66"/>
      <c r="O290" s="66"/>
      <c r="V290" s="66"/>
      <c r="W290" s="66"/>
      <c r="X290" s="66"/>
      <c r="AE290" s="66"/>
      <c r="AF290" s="66"/>
      <c r="AG290" s="66"/>
    </row>
    <row r="291" spans="4:33" ht="12.75">
      <c r="D291" s="66"/>
      <c r="E291" s="66"/>
      <c r="F291" s="66"/>
      <c r="M291" s="66"/>
      <c r="N291" s="66"/>
      <c r="O291" s="66"/>
      <c r="V291" s="66"/>
      <c r="W291" s="66"/>
      <c r="X291" s="66"/>
      <c r="AE291" s="66"/>
      <c r="AF291" s="66"/>
      <c r="AG291" s="66"/>
    </row>
    <row r="292" spans="4:33" ht="12.75">
      <c r="D292" s="66"/>
      <c r="E292" s="66"/>
      <c r="F292" s="66"/>
      <c r="M292" s="66"/>
      <c r="N292" s="66"/>
      <c r="O292" s="66"/>
      <c r="V292" s="66"/>
      <c r="W292" s="66"/>
      <c r="X292" s="66"/>
      <c r="AE292" s="66"/>
      <c r="AF292" s="66"/>
      <c r="AG292" s="66"/>
    </row>
    <row r="293" spans="4:33" ht="12.75">
      <c r="D293" s="66"/>
      <c r="E293" s="66"/>
      <c r="F293" s="66"/>
      <c r="M293" s="66"/>
      <c r="N293" s="66"/>
      <c r="O293" s="66"/>
      <c r="V293" s="66"/>
      <c r="W293" s="66"/>
      <c r="X293" s="66"/>
      <c r="AE293" s="66"/>
      <c r="AF293" s="66"/>
      <c r="AG293" s="66"/>
    </row>
    <row r="294" spans="4:33" ht="12.75">
      <c r="D294" s="66"/>
      <c r="E294" s="66"/>
      <c r="F294" s="66"/>
      <c r="M294" s="66"/>
      <c r="N294" s="66"/>
      <c r="O294" s="66"/>
      <c r="V294" s="66"/>
      <c r="W294" s="66"/>
      <c r="X294" s="66"/>
      <c r="AE294" s="66"/>
      <c r="AF294" s="66"/>
      <c r="AG294" s="66"/>
    </row>
    <row r="295" spans="4:33" ht="12.75">
      <c r="D295" s="66"/>
      <c r="E295" s="66"/>
      <c r="F295" s="66"/>
      <c r="M295" s="66"/>
      <c r="N295" s="66"/>
      <c r="O295" s="66"/>
      <c r="V295" s="66"/>
      <c r="W295" s="66"/>
      <c r="X295" s="66"/>
      <c r="AE295" s="66"/>
      <c r="AF295" s="66"/>
      <c r="AG295" s="66"/>
    </row>
    <row r="296" spans="4:33" ht="12.75">
      <c r="D296" s="66"/>
      <c r="E296" s="66"/>
      <c r="F296" s="66"/>
      <c r="M296" s="66"/>
      <c r="N296" s="66"/>
      <c r="O296" s="66"/>
      <c r="V296" s="66"/>
      <c r="W296" s="66"/>
      <c r="X296" s="66"/>
      <c r="AE296" s="66"/>
      <c r="AF296" s="66"/>
      <c r="AG296" s="66"/>
    </row>
    <row r="297" spans="4:33" ht="12.75">
      <c r="D297" s="66"/>
      <c r="E297" s="66"/>
      <c r="F297" s="66"/>
      <c r="M297" s="66"/>
      <c r="N297" s="66"/>
      <c r="O297" s="66"/>
      <c r="V297" s="66"/>
      <c r="W297" s="66"/>
      <c r="X297" s="66"/>
      <c r="AE297" s="66"/>
      <c r="AF297" s="66"/>
      <c r="AG297" s="66"/>
    </row>
    <row r="298" spans="4:33" ht="12.75">
      <c r="D298" s="66"/>
      <c r="E298" s="66"/>
      <c r="F298" s="66"/>
      <c r="M298" s="66"/>
      <c r="N298" s="66"/>
      <c r="O298" s="66"/>
      <c r="V298" s="66"/>
      <c r="W298" s="66"/>
      <c r="X298" s="66"/>
      <c r="AE298" s="66"/>
      <c r="AF298" s="66"/>
      <c r="AG298" s="66"/>
    </row>
    <row r="299" spans="4:33" ht="12.75">
      <c r="D299" s="66"/>
      <c r="E299" s="66"/>
      <c r="F299" s="66"/>
      <c r="M299" s="66"/>
      <c r="N299" s="66"/>
      <c r="O299" s="66"/>
      <c r="V299" s="66"/>
      <c r="W299" s="66"/>
      <c r="X299" s="66"/>
      <c r="AE299" s="66"/>
      <c r="AF299" s="66"/>
      <c r="AG299" s="66"/>
    </row>
    <row r="300" spans="4:33" ht="12.75">
      <c r="D300" s="66"/>
      <c r="E300" s="66"/>
      <c r="F300" s="66"/>
      <c r="M300" s="66"/>
      <c r="N300" s="66"/>
      <c r="O300" s="66"/>
      <c r="V300" s="66"/>
      <c r="W300" s="66"/>
      <c r="X300" s="66"/>
      <c r="AE300" s="66"/>
      <c r="AF300" s="66"/>
      <c r="AG300" s="66"/>
    </row>
    <row r="301" spans="4:33" ht="12.75">
      <c r="D301" s="66"/>
      <c r="E301" s="66"/>
      <c r="F301" s="66"/>
      <c r="M301" s="66"/>
      <c r="N301" s="66"/>
      <c r="O301" s="66"/>
      <c r="V301" s="66"/>
      <c r="W301" s="66"/>
      <c r="X301" s="66"/>
      <c r="AE301" s="66"/>
      <c r="AF301" s="66"/>
      <c r="AG301" s="66"/>
    </row>
    <row r="302" spans="4:33" ht="12.75">
      <c r="D302" s="66"/>
      <c r="E302" s="66"/>
      <c r="F302" s="66"/>
      <c r="M302" s="66"/>
      <c r="N302" s="66"/>
      <c r="O302" s="66"/>
      <c r="V302" s="66"/>
      <c r="W302" s="66"/>
      <c r="X302" s="66"/>
      <c r="AE302" s="66"/>
      <c r="AF302" s="66"/>
      <c r="AG302" s="66"/>
    </row>
    <row r="303" spans="4:33" ht="12.75">
      <c r="D303" s="66"/>
      <c r="E303" s="66"/>
      <c r="F303" s="66"/>
      <c r="M303" s="66"/>
      <c r="N303" s="66"/>
      <c r="O303" s="66"/>
      <c r="V303" s="66"/>
      <c r="W303" s="66"/>
      <c r="X303" s="66"/>
      <c r="AE303" s="66"/>
      <c r="AF303" s="66"/>
      <c r="AG303" s="66"/>
    </row>
    <row r="304" spans="4:33" ht="12.75">
      <c r="D304" s="66"/>
      <c r="E304" s="66"/>
      <c r="F304" s="66"/>
      <c r="M304" s="66"/>
      <c r="N304" s="66"/>
      <c r="O304" s="66"/>
      <c r="V304" s="66"/>
      <c r="W304" s="66"/>
      <c r="X304" s="66"/>
      <c r="AE304" s="66"/>
      <c r="AF304" s="66"/>
      <c r="AG304" s="66"/>
    </row>
    <row r="305" spans="4:33" ht="12.75">
      <c r="D305" s="66"/>
      <c r="E305" s="66"/>
      <c r="F305" s="66"/>
      <c r="M305" s="66"/>
      <c r="N305" s="66"/>
      <c r="O305" s="66"/>
      <c r="V305" s="66"/>
      <c r="W305" s="66"/>
      <c r="X305" s="66"/>
      <c r="AE305" s="66"/>
      <c r="AF305" s="66"/>
      <c r="AG305" s="66"/>
    </row>
    <row r="306" spans="4:33" ht="12.75">
      <c r="D306" s="66"/>
      <c r="E306" s="66"/>
      <c r="F306" s="66"/>
      <c r="M306" s="66"/>
      <c r="N306" s="66"/>
      <c r="O306" s="66"/>
      <c r="V306" s="66"/>
      <c r="W306" s="66"/>
      <c r="X306" s="66"/>
      <c r="AE306" s="66"/>
      <c r="AF306" s="66"/>
      <c r="AG306" s="66"/>
    </row>
    <row r="307" spans="4:33" ht="12.75">
      <c r="D307" s="66"/>
      <c r="E307" s="66"/>
      <c r="F307" s="66"/>
      <c r="M307" s="66"/>
      <c r="N307" s="66"/>
      <c r="O307" s="66"/>
      <c r="V307" s="66"/>
      <c r="W307" s="66"/>
      <c r="X307" s="66"/>
      <c r="AE307" s="66"/>
      <c r="AF307" s="66"/>
      <c r="AG307" s="66"/>
    </row>
    <row r="308" spans="4:33" ht="12.75">
      <c r="D308" s="66"/>
      <c r="E308" s="66"/>
      <c r="F308" s="66"/>
      <c r="M308" s="66"/>
      <c r="N308" s="66"/>
      <c r="O308" s="66"/>
      <c r="V308" s="66"/>
      <c r="W308" s="66"/>
      <c r="X308" s="66"/>
      <c r="AE308" s="66"/>
      <c r="AF308" s="66"/>
      <c r="AG308" s="66"/>
    </row>
    <row r="309" spans="4:33" ht="12.75">
      <c r="D309" s="66"/>
      <c r="E309" s="66"/>
      <c r="F309" s="66"/>
      <c r="M309" s="66"/>
      <c r="N309" s="66"/>
      <c r="O309" s="66"/>
      <c r="V309" s="66"/>
      <c r="W309" s="66"/>
      <c r="X309" s="66"/>
      <c r="AE309" s="66"/>
      <c r="AF309" s="66"/>
      <c r="AG309" s="66"/>
    </row>
    <row r="310" spans="4:33" ht="12.75">
      <c r="D310" s="66"/>
      <c r="E310" s="66"/>
      <c r="F310" s="66"/>
      <c r="M310" s="66"/>
      <c r="N310" s="66"/>
      <c r="O310" s="66"/>
      <c r="V310" s="66"/>
      <c r="W310" s="66"/>
      <c r="X310" s="66"/>
      <c r="AE310" s="66"/>
      <c r="AF310" s="66"/>
      <c r="AG310" s="66"/>
    </row>
    <row r="311" spans="4:33" ht="12.75">
      <c r="D311" s="66"/>
      <c r="E311" s="66"/>
      <c r="F311" s="66"/>
      <c r="M311" s="66"/>
      <c r="N311" s="66"/>
      <c r="O311" s="66"/>
      <c r="V311" s="66"/>
      <c r="W311" s="66"/>
      <c r="X311" s="66"/>
      <c r="AE311" s="66"/>
      <c r="AF311" s="66"/>
      <c r="AG311" s="66"/>
    </row>
    <row r="312" spans="4:33" ht="12.75">
      <c r="D312" s="66"/>
      <c r="E312" s="66"/>
      <c r="F312" s="66"/>
      <c r="M312" s="66"/>
      <c r="N312" s="66"/>
      <c r="O312" s="66"/>
      <c r="V312" s="66"/>
      <c r="W312" s="66"/>
      <c r="X312" s="66"/>
      <c r="AE312" s="66"/>
      <c r="AF312" s="66"/>
      <c r="AG312" s="66"/>
    </row>
    <row r="313" spans="4:33" ht="12.75">
      <c r="D313" s="66"/>
      <c r="E313" s="66"/>
      <c r="F313" s="66"/>
      <c r="M313" s="66"/>
      <c r="N313" s="66"/>
      <c r="O313" s="66"/>
      <c r="V313" s="66"/>
      <c r="W313" s="66"/>
      <c r="X313" s="66"/>
      <c r="AE313" s="66"/>
      <c r="AF313" s="66"/>
      <c r="AG313" s="66"/>
    </row>
    <row r="314" spans="4:33" ht="12.75">
      <c r="D314" s="66"/>
      <c r="E314" s="66"/>
      <c r="F314" s="66"/>
      <c r="M314" s="66"/>
      <c r="N314" s="66"/>
      <c r="O314" s="66"/>
      <c r="V314" s="66"/>
      <c r="W314" s="66"/>
      <c r="X314" s="66"/>
      <c r="AE314" s="66"/>
      <c r="AF314" s="66"/>
      <c r="AG314" s="66"/>
    </row>
    <row r="315" spans="4:33" ht="12.75">
      <c r="D315" s="66"/>
      <c r="E315" s="66"/>
      <c r="F315" s="66"/>
      <c r="M315" s="66"/>
      <c r="N315" s="66"/>
      <c r="O315" s="66"/>
      <c r="V315" s="66"/>
      <c r="W315" s="66"/>
      <c r="X315" s="66"/>
      <c r="AE315" s="66"/>
      <c r="AF315" s="66"/>
      <c r="AG315" s="66"/>
    </row>
    <row r="316" spans="4:33" ht="12.75">
      <c r="D316" s="66"/>
      <c r="E316" s="66"/>
      <c r="F316" s="66"/>
      <c r="M316" s="66"/>
      <c r="N316" s="66"/>
      <c r="O316" s="66"/>
      <c r="V316" s="66"/>
      <c r="W316" s="66"/>
      <c r="X316" s="66"/>
      <c r="AE316" s="66"/>
      <c r="AF316" s="66"/>
      <c r="AG316" s="66"/>
    </row>
    <row r="317" spans="4:33" ht="12.75">
      <c r="D317" s="66"/>
      <c r="E317" s="66"/>
      <c r="F317" s="66"/>
      <c r="M317" s="66"/>
      <c r="N317" s="66"/>
      <c r="O317" s="66"/>
      <c r="V317" s="66"/>
      <c r="W317" s="66"/>
      <c r="X317" s="66"/>
      <c r="AE317" s="66"/>
      <c r="AF317" s="66"/>
      <c r="AG317" s="66"/>
    </row>
    <row r="318" spans="4:33" ht="12.75">
      <c r="D318" s="66"/>
      <c r="E318" s="66"/>
      <c r="F318" s="66"/>
      <c r="M318" s="66"/>
      <c r="N318" s="66"/>
      <c r="O318" s="66"/>
      <c r="V318" s="66"/>
      <c r="W318" s="66"/>
      <c r="X318" s="66"/>
      <c r="AE318" s="66"/>
      <c r="AF318" s="66"/>
      <c r="AG318" s="66"/>
    </row>
    <row r="319" spans="4:33" ht="12.75">
      <c r="D319" s="66"/>
      <c r="E319" s="66"/>
      <c r="F319" s="66"/>
      <c r="M319" s="66"/>
      <c r="N319" s="66"/>
      <c r="O319" s="66"/>
      <c r="V319" s="66"/>
      <c r="W319" s="66"/>
      <c r="X319" s="66"/>
      <c r="AE319" s="66"/>
      <c r="AF319" s="66"/>
      <c r="AG319" s="66"/>
    </row>
    <row r="320" spans="4:33" ht="12.75">
      <c r="D320" s="66"/>
      <c r="E320" s="66"/>
      <c r="F320" s="66"/>
      <c r="M320" s="66"/>
      <c r="N320" s="66"/>
      <c r="O320" s="66"/>
      <c r="V320" s="66"/>
      <c r="W320" s="66"/>
      <c r="X320" s="66"/>
      <c r="AE320" s="66"/>
      <c r="AF320" s="66"/>
      <c r="AG320" s="66"/>
    </row>
    <row r="321" spans="4:33" ht="12.75">
      <c r="D321" s="66"/>
      <c r="E321" s="66"/>
      <c r="F321" s="66"/>
      <c r="M321" s="66"/>
      <c r="N321" s="66"/>
      <c r="O321" s="66"/>
      <c r="V321" s="66"/>
      <c r="W321" s="66"/>
      <c r="X321" s="66"/>
      <c r="AE321" s="66"/>
      <c r="AF321" s="66"/>
      <c r="AG321" s="66"/>
    </row>
    <row r="322" spans="4:33" ht="12.75">
      <c r="D322" s="66"/>
      <c r="E322" s="66"/>
      <c r="F322" s="66"/>
      <c r="M322" s="66"/>
      <c r="N322" s="66"/>
      <c r="O322" s="66"/>
      <c r="V322" s="66"/>
      <c r="W322" s="66"/>
      <c r="X322" s="66"/>
      <c r="AE322" s="66"/>
      <c r="AF322" s="66"/>
      <c r="AG322" s="66"/>
    </row>
    <row r="323" spans="4:33" ht="12.75">
      <c r="D323" s="66"/>
      <c r="E323" s="66"/>
      <c r="F323" s="66"/>
      <c r="M323" s="66"/>
      <c r="N323" s="66"/>
      <c r="O323" s="66"/>
      <c r="V323" s="66"/>
      <c r="W323" s="66"/>
      <c r="X323" s="66"/>
      <c r="AE323" s="66"/>
      <c r="AF323" s="66"/>
      <c r="AG323" s="66"/>
    </row>
    <row r="324" spans="4:33" ht="12.75">
      <c r="D324" s="66"/>
      <c r="E324" s="66"/>
      <c r="F324" s="66"/>
      <c r="M324" s="66"/>
      <c r="N324" s="66"/>
      <c r="O324" s="66"/>
      <c r="V324" s="66"/>
      <c r="W324" s="66"/>
      <c r="X324" s="66"/>
      <c r="AE324" s="66"/>
      <c r="AF324" s="66"/>
      <c r="AG324" s="66"/>
    </row>
    <row r="325" spans="4:33" ht="12.75">
      <c r="D325" s="66"/>
      <c r="E325" s="66"/>
      <c r="F325" s="66"/>
      <c r="M325" s="66"/>
      <c r="N325" s="66"/>
      <c r="O325" s="66"/>
      <c r="V325" s="66"/>
      <c r="W325" s="66"/>
      <c r="X325" s="66"/>
      <c r="AE325" s="66"/>
      <c r="AF325" s="66"/>
      <c r="AG325" s="66"/>
    </row>
    <row r="326" spans="4:33" ht="12.75">
      <c r="D326" s="66"/>
      <c r="E326" s="66"/>
      <c r="F326" s="66"/>
      <c r="M326" s="66"/>
      <c r="N326" s="66"/>
      <c r="O326" s="66"/>
      <c r="V326" s="66"/>
      <c r="W326" s="66"/>
      <c r="X326" s="66"/>
      <c r="AE326" s="66"/>
      <c r="AF326" s="66"/>
      <c r="AG326" s="66"/>
    </row>
    <row r="327" spans="4:33" ht="12.75">
      <c r="D327" s="66"/>
      <c r="E327" s="66"/>
      <c r="F327" s="66"/>
      <c r="M327" s="66"/>
      <c r="N327" s="66"/>
      <c r="O327" s="66"/>
      <c r="V327" s="66"/>
      <c r="W327" s="66"/>
      <c r="X327" s="66"/>
      <c r="AE327" s="66"/>
      <c r="AF327" s="66"/>
      <c r="AG327" s="66"/>
    </row>
    <row r="328" spans="4:33" ht="12.75">
      <c r="D328" s="66"/>
      <c r="E328" s="66"/>
      <c r="F328" s="66"/>
      <c r="M328" s="66"/>
      <c r="N328" s="66"/>
      <c r="O328" s="66"/>
      <c r="V328" s="66"/>
      <c r="W328" s="66"/>
      <c r="X328" s="66"/>
      <c r="AE328" s="66"/>
      <c r="AF328" s="66"/>
      <c r="AG328" s="66"/>
    </row>
    <row r="329" spans="4:33" ht="12.75">
      <c r="D329" s="66"/>
      <c r="E329" s="66"/>
      <c r="F329" s="66"/>
      <c r="M329" s="66"/>
      <c r="N329" s="66"/>
      <c r="O329" s="66"/>
      <c r="V329" s="66"/>
      <c r="W329" s="66"/>
      <c r="X329" s="66"/>
      <c r="AE329" s="66"/>
      <c r="AF329" s="66"/>
      <c r="AG329" s="66"/>
    </row>
    <row r="330" spans="4:33" ht="12.75">
      <c r="D330" s="66"/>
      <c r="E330" s="66"/>
      <c r="F330" s="66"/>
      <c r="M330" s="66"/>
      <c r="N330" s="66"/>
      <c r="O330" s="66"/>
      <c r="V330" s="66"/>
      <c r="W330" s="66"/>
      <c r="X330" s="66"/>
      <c r="AE330" s="66"/>
      <c r="AF330" s="66"/>
      <c r="AG330" s="66"/>
    </row>
    <row r="331" spans="4:33" ht="12.75">
      <c r="D331" s="66"/>
      <c r="E331" s="66"/>
      <c r="F331" s="66"/>
      <c r="M331" s="66"/>
      <c r="N331" s="66"/>
      <c r="O331" s="66"/>
      <c r="V331" s="66"/>
      <c r="W331" s="66"/>
      <c r="X331" s="66"/>
      <c r="AE331" s="66"/>
      <c r="AF331" s="66"/>
      <c r="AG331" s="66"/>
    </row>
    <row r="332" spans="4:33" ht="12.75">
      <c r="D332" s="66"/>
      <c r="E332" s="66"/>
      <c r="F332" s="66"/>
      <c r="M332" s="66"/>
      <c r="N332" s="66"/>
      <c r="O332" s="66"/>
      <c r="V332" s="66"/>
      <c r="W332" s="66"/>
      <c r="X332" s="66"/>
      <c r="AE332" s="66"/>
      <c r="AF332" s="66"/>
      <c r="AG332" s="66"/>
    </row>
    <row r="333" spans="4:33" ht="12.75">
      <c r="D333" s="66"/>
      <c r="E333" s="66"/>
      <c r="F333" s="66"/>
      <c r="M333" s="66"/>
      <c r="N333" s="66"/>
      <c r="O333" s="66"/>
      <c r="V333" s="66"/>
      <c r="W333" s="66"/>
      <c r="X333" s="66"/>
      <c r="AE333" s="66"/>
      <c r="AF333" s="66"/>
      <c r="AG333" s="66"/>
    </row>
    <row r="334" spans="4:33" ht="12.75">
      <c r="D334" s="66"/>
      <c r="E334" s="66"/>
      <c r="F334" s="66"/>
      <c r="M334" s="66"/>
      <c r="N334" s="66"/>
      <c r="O334" s="66"/>
      <c r="V334" s="66"/>
      <c r="W334" s="66"/>
      <c r="X334" s="66"/>
      <c r="AE334" s="66"/>
      <c r="AF334" s="66"/>
      <c r="AG334" s="66"/>
    </row>
    <row r="335" spans="4:33" ht="12.75">
      <c r="D335" s="66"/>
      <c r="E335" s="66"/>
      <c r="F335" s="66"/>
      <c r="M335" s="66"/>
      <c r="N335" s="66"/>
      <c r="O335" s="66"/>
      <c r="V335" s="66"/>
      <c r="W335" s="66"/>
      <c r="X335" s="66"/>
      <c r="AE335" s="66"/>
      <c r="AF335" s="66"/>
      <c r="AG335" s="66"/>
    </row>
    <row r="336" spans="4:33" ht="12.75">
      <c r="D336" s="66"/>
      <c r="E336" s="66"/>
      <c r="F336" s="66"/>
      <c r="M336" s="66"/>
      <c r="N336" s="66"/>
      <c r="O336" s="66"/>
      <c r="V336" s="66"/>
      <c r="W336" s="66"/>
      <c r="X336" s="66"/>
      <c r="AE336" s="66"/>
      <c r="AF336" s="66"/>
      <c r="AG336" s="66"/>
    </row>
    <row r="337" spans="4:33" ht="12.75">
      <c r="D337" s="66"/>
      <c r="E337" s="66"/>
      <c r="F337" s="66"/>
      <c r="M337" s="66"/>
      <c r="N337" s="66"/>
      <c r="O337" s="66"/>
      <c r="V337" s="66"/>
      <c r="W337" s="66"/>
      <c r="X337" s="66"/>
      <c r="AE337" s="66"/>
      <c r="AF337" s="66"/>
      <c r="AG337" s="66"/>
    </row>
    <row r="338" spans="4:33" ht="12.75">
      <c r="D338" s="66"/>
      <c r="E338" s="66"/>
      <c r="F338" s="66"/>
      <c r="M338" s="66"/>
      <c r="N338" s="66"/>
      <c r="O338" s="66"/>
      <c r="V338" s="66"/>
      <c r="W338" s="66"/>
      <c r="X338" s="66"/>
      <c r="AE338" s="66"/>
      <c r="AF338" s="66"/>
      <c r="AG338" s="66"/>
    </row>
    <row r="339" spans="4:33" ht="12.75">
      <c r="D339" s="66"/>
      <c r="E339" s="66"/>
      <c r="F339" s="66"/>
      <c r="M339" s="66"/>
      <c r="N339" s="66"/>
      <c r="O339" s="66"/>
      <c r="V339" s="66"/>
      <c r="W339" s="66"/>
      <c r="X339" s="66"/>
      <c r="AE339" s="66"/>
      <c r="AF339" s="66"/>
      <c r="AG339" s="66"/>
    </row>
    <row r="340" spans="4:33" ht="12.75">
      <c r="D340" s="66"/>
      <c r="E340" s="66"/>
      <c r="F340" s="66"/>
      <c r="M340" s="66"/>
      <c r="N340" s="66"/>
      <c r="O340" s="66"/>
      <c r="V340" s="66"/>
      <c r="W340" s="66"/>
      <c r="X340" s="66"/>
      <c r="AE340" s="66"/>
      <c r="AF340" s="66"/>
      <c r="AG340" s="66"/>
    </row>
    <row r="341" spans="4:33" ht="12.75">
      <c r="D341" s="66"/>
      <c r="E341" s="66"/>
      <c r="F341" s="66"/>
      <c r="M341" s="66"/>
      <c r="N341" s="66"/>
      <c r="O341" s="66"/>
      <c r="V341" s="66"/>
      <c r="W341" s="66"/>
      <c r="X341" s="66"/>
      <c r="AE341" s="66"/>
      <c r="AF341" s="66"/>
      <c r="AG341" s="66"/>
    </row>
    <row r="342" spans="4:33" ht="12.75">
      <c r="D342" s="66"/>
      <c r="E342" s="66"/>
      <c r="F342" s="66"/>
      <c r="M342" s="66"/>
      <c r="N342" s="66"/>
      <c r="O342" s="66"/>
      <c r="V342" s="66"/>
      <c r="W342" s="66"/>
      <c r="X342" s="66"/>
      <c r="AE342" s="66"/>
      <c r="AF342" s="66"/>
      <c r="AG342" s="66"/>
    </row>
    <row r="343" spans="4:33" ht="12.75">
      <c r="D343" s="66"/>
      <c r="E343" s="66"/>
      <c r="F343" s="66"/>
      <c r="M343" s="66"/>
      <c r="N343" s="66"/>
      <c r="O343" s="66"/>
      <c r="V343" s="66"/>
      <c r="W343" s="66"/>
      <c r="X343" s="66"/>
      <c r="AE343" s="66"/>
      <c r="AF343" s="66"/>
      <c r="AG343" s="66"/>
    </row>
    <row r="344" spans="4:33" ht="12.75">
      <c r="D344" s="66"/>
      <c r="E344" s="66"/>
      <c r="F344" s="66"/>
      <c r="M344" s="66"/>
      <c r="N344" s="66"/>
      <c r="O344" s="66"/>
      <c r="V344" s="66"/>
      <c r="W344" s="66"/>
      <c r="X344" s="66"/>
      <c r="AE344" s="66"/>
      <c r="AF344" s="66"/>
      <c r="AG344" s="66"/>
    </row>
    <row r="345" spans="4:33" ht="12.75">
      <c r="D345" s="66"/>
      <c r="E345" s="66"/>
      <c r="F345" s="66"/>
      <c r="M345" s="66"/>
      <c r="N345" s="66"/>
      <c r="O345" s="66"/>
      <c r="V345" s="66"/>
      <c r="W345" s="66"/>
      <c r="X345" s="66"/>
      <c r="AE345" s="66"/>
      <c r="AF345" s="66"/>
      <c r="AG345" s="66"/>
    </row>
    <row r="346" spans="4:33" ht="12.75">
      <c r="D346" s="66"/>
      <c r="E346" s="66"/>
      <c r="F346" s="66"/>
      <c r="M346" s="66"/>
      <c r="N346" s="66"/>
      <c r="O346" s="66"/>
      <c r="V346" s="66"/>
      <c r="W346" s="66"/>
      <c r="X346" s="66"/>
      <c r="AE346" s="66"/>
      <c r="AF346" s="66"/>
      <c r="AG346" s="66"/>
    </row>
    <row r="347" spans="4:33" ht="12.75">
      <c r="D347" s="66"/>
      <c r="E347" s="66"/>
      <c r="F347" s="66"/>
      <c r="M347" s="66"/>
      <c r="N347" s="66"/>
      <c r="O347" s="66"/>
      <c r="V347" s="66"/>
      <c r="W347" s="66"/>
      <c r="X347" s="66"/>
      <c r="AE347" s="66"/>
      <c r="AF347" s="66"/>
      <c r="AG347" s="66"/>
    </row>
    <row r="348" spans="4:33" ht="12.75">
      <c r="D348" s="66"/>
      <c r="E348" s="66"/>
      <c r="F348" s="66"/>
      <c r="M348" s="66"/>
      <c r="N348" s="66"/>
      <c r="O348" s="66"/>
      <c r="V348" s="66"/>
      <c r="W348" s="66"/>
      <c r="X348" s="66"/>
      <c r="AE348" s="66"/>
      <c r="AF348" s="66"/>
      <c r="AG348" s="66"/>
    </row>
    <row r="349" spans="4:33" ht="12.75">
      <c r="D349" s="66"/>
      <c r="E349" s="66"/>
      <c r="F349" s="66"/>
      <c r="M349" s="66"/>
      <c r="N349" s="66"/>
      <c r="O349" s="66"/>
      <c r="V349" s="66"/>
      <c r="W349" s="66"/>
      <c r="X349" s="66"/>
      <c r="AE349" s="66"/>
      <c r="AF349" s="66"/>
      <c r="AG349" s="66"/>
    </row>
    <row r="350" spans="4:33" ht="12.75">
      <c r="D350" s="66"/>
      <c r="E350" s="66"/>
      <c r="F350" s="66"/>
      <c r="M350" s="66"/>
      <c r="N350" s="66"/>
      <c r="O350" s="66"/>
      <c r="V350" s="66"/>
      <c r="W350" s="66"/>
      <c r="X350" s="66"/>
      <c r="AE350" s="66"/>
      <c r="AF350" s="66"/>
      <c r="AG350" s="66"/>
    </row>
    <row r="351" spans="4:33" ht="12.75">
      <c r="D351" s="66"/>
      <c r="E351" s="66"/>
      <c r="F351" s="66"/>
      <c r="M351" s="66"/>
      <c r="N351" s="66"/>
      <c r="O351" s="66"/>
      <c r="V351" s="66"/>
      <c r="W351" s="66"/>
      <c r="X351" s="66"/>
      <c r="AE351" s="66"/>
      <c r="AF351" s="66"/>
      <c r="AG351" s="66"/>
    </row>
    <row r="352" spans="4:33" ht="12.75">
      <c r="D352" s="66"/>
      <c r="E352" s="66"/>
      <c r="F352" s="66"/>
      <c r="M352" s="66"/>
      <c r="N352" s="66"/>
      <c r="O352" s="66"/>
      <c r="V352" s="66"/>
      <c r="W352" s="66"/>
      <c r="X352" s="66"/>
      <c r="AE352" s="66"/>
      <c r="AF352" s="66"/>
      <c r="AG352" s="66"/>
    </row>
    <row r="353" spans="4:33" ht="12.75">
      <c r="D353" s="66"/>
      <c r="E353" s="66"/>
      <c r="F353" s="66"/>
      <c r="M353" s="66"/>
      <c r="N353" s="66"/>
      <c r="O353" s="66"/>
      <c r="V353" s="66"/>
      <c r="W353" s="66"/>
      <c r="X353" s="66"/>
      <c r="AE353" s="66"/>
      <c r="AF353" s="66"/>
      <c r="AG353" s="66"/>
    </row>
    <row r="354" spans="4:33" ht="12.75">
      <c r="D354" s="66"/>
      <c r="E354" s="66"/>
      <c r="F354" s="66"/>
      <c r="M354" s="66"/>
      <c r="N354" s="66"/>
      <c r="O354" s="66"/>
      <c r="V354" s="66"/>
      <c r="W354" s="66"/>
      <c r="X354" s="66"/>
      <c r="AE354" s="66"/>
      <c r="AF354" s="66"/>
      <c r="AG354" s="66"/>
    </row>
    <row r="355" spans="4:33" ht="12.75">
      <c r="D355" s="66"/>
      <c r="E355" s="66"/>
      <c r="F355" s="66"/>
      <c r="M355" s="66"/>
      <c r="N355" s="66"/>
      <c r="O355" s="66"/>
      <c r="V355" s="66"/>
      <c r="W355" s="66"/>
      <c r="X355" s="66"/>
      <c r="AE355" s="66"/>
      <c r="AF355" s="66"/>
      <c r="AG355" s="66"/>
    </row>
    <row r="356" spans="4:33" ht="12.75">
      <c r="D356" s="66"/>
      <c r="E356" s="66"/>
      <c r="F356" s="66"/>
      <c r="M356" s="66"/>
      <c r="N356" s="66"/>
      <c r="O356" s="66"/>
      <c r="V356" s="66"/>
      <c r="W356" s="66"/>
      <c r="X356" s="66"/>
      <c r="AE356" s="66"/>
      <c r="AF356" s="66"/>
      <c r="AG356" s="66"/>
    </row>
    <row r="357" spans="4:33" ht="12.75">
      <c r="D357" s="66"/>
      <c r="E357" s="66"/>
      <c r="F357" s="66"/>
      <c r="M357" s="66"/>
      <c r="N357" s="66"/>
      <c r="O357" s="66"/>
      <c r="V357" s="66"/>
      <c r="W357" s="66"/>
      <c r="X357" s="66"/>
      <c r="AE357" s="66"/>
      <c r="AF357" s="66"/>
      <c r="AG357" s="66"/>
    </row>
    <row r="358" spans="4:33" ht="12.75">
      <c r="D358" s="66"/>
      <c r="E358" s="66"/>
      <c r="F358" s="66"/>
      <c r="M358" s="66"/>
      <c r="N358" s="66"/>
      <c r="O358" s="66"/>
      <c r="V358" s="66"/>
      <c r="W358" s="66"/>
      <c r="X358" s="66"/>
      <c r="AE358" s="66"/>
      <c r="AF358" s="66"/>
      <c r="AG358" s="66"/>
    </row>
    <row r="359" spans="4:33" ht="12.75">
      <c r="D359" s="66"/>
      <c r="E359" s="66"/>
      <c r="F359" s="66"/>
      <c r="M359" s="66"/>
      <c r="N359" s="66"/>
      <c r="O359" s="66"/>
      <c r="V359" s="66"/>
      <c r="W359" s="66"/>
      <c r="X359" s="66"/>
      <c r="AE359" s="66"/>
      <c r="AF359" s="66"/>
      <c r="AG359" s="66"/>
    </row>
    <row r="360" spans="4:33" ht="12.75">
      <c r="D360" s="66"/>
      <c r="E360" s="66"/>
      <c r="F360" s="66"/>
      <c r="M360" s="66"/>
      <c r="N360" s="66"/>
      <c r="O360" s="66"/>
      <c r="V360" s="66"/>
      <c r="W360" s="66"/>
      <c r="X360" s="66"/>
      <c r="AE360" s="66"/>
      <c r="AF360" s="66"/>
      <c r="AG360" s="66"/>
    </row>
    <row r="361" spans="4:33" ht="12.75">
      <c r="D361" s="66"/>
      <c r="E361" s="66"/>
      <c r="F361" s="66"/>
      <c r="M361" s="66"/>
      <c r="N361" s="66"/>
      <c r="O361" s="66"/>
      <c r="V361" s="66"/>
      <c r="W361" s="66"/>
      <c r="X361" s="66"/>
      <c r="AE361" s="66"/>
      <c r="AF361" s="66"/>
      <c r="AG361" s="66"/>
    </row>
    <row r="362" spans="4:33" ht="12.75">
      <c r="D362" s="66"/>
      <c r="E362" s="66"/>
      <c r="F362" s="66"/>
      <c r="M362" s="66"/>
      <c r="N362" s="66"/>
      <c r="O362" s="66"/>
      <c r="V362" s="66"/>
      <c r="W362" s="66"/>
      <c r="X362" s="66"/>
      <c r="AE362" s="66"/>
      <c r="AF362" s="66"/>
      <c r="AG362" s="66"/>
    </row>
    <row r="363" spans="4:33" ht="12.75">
      <c r="D363" s="66"/>
      <c r="E363" s="66"/>
      <c r="F363" s="66"/>
      <c r="M363" s="66"/>
      <c r="N363" s="66"/>
      <c r="O363" s="66"/>
      <c r="V363" s="66"/>
      <c r="W363" s="66"/>
      <c r="X363" s="66"/>
      <c r="AE363" s="66"/>
      <c r="AF363" s="66"/>
      <c r="AG363" s="66"/>
    </row>
    <row r="364" spans="4:33" ht="12.75">
      <c r="D364" s="66"/>
      <c r="E364" s="66"/>
      <c r="F364" s="66"/>
      <c r="M364" s="66"/>
      <c r="N364" s="66"/>
      <c r="O364" s="66"/>
      <c r="V364" s="66"/>
      <c r="W364" s="66"/>
      <c r="X364" s="66"/>
      <c r="AE364" s="66"/>
      <c r="AF364" s="66"/>
      <c r="AG364" s="66"/>
    </row>
    <row r="365" spans="4:33" ht="12.75">
      <c r="D365" s="66"/>
      <c r="E365" s="66"/>
      <c r="F365" s="66"/>
      <c r="M365" s="66"/>
      <c r="N365" s="66"/>
      <c r="O365" s="66"/>
      <c r="V365" s="66"/>
      <c r="W365" s="66"/>
      <c r="X365" s="66"/>
      <c r="AE365" s="66"/>
      <c r="AF365" s="66"/>
      <c r="AG365" s="66"/>
    </row>
    <row r="366" spans="4:33" ht="12.75">
      <c r="D366" s="66"/>
      <c r="E366" s="66"/>
      <c r="F366" s="66"/>
      <c r="M366" s="66"/>
      <c r="N366" s="66"/>
      <c r="O366" s="66"/>
      <c r="V366" s="66"/>
      <c r="W366" s="66"/>
      <c r="X366" s="66"/>
      <c r="AE366" s="66"/>
      <c r="AF366" s="66"/>
      <c r="AG366" s="66"/>
    </row>
    <row r="367" spans="4:33" ht="12.75">
      <c r="D367" s="66"/>
      <c r="E367" s="66"/>
      <c r="F367" s="66"/>
      <c r="M367" s="66"/>
      <c r="N367" s="66"/>
      <c r="O367" s="66"/>
      <c r="V367" s="66"/>
      <c r="W367" s="66"/>
      <c r="X367" s="66"/>
      <c r="AE367" s="66"/>
      <c r="AF367" s="66"/>
      <c r="AG367" s="66"/>
    </row>
    <row r="368" spans="4:33" ht="12.75">
      <c r="D368" s="66"/>
      <c r="E368" s="66"/>
      <c r="F368" s="66"/>
      <c r="M368" s="66"/>
      <c r="N368" s="66"/>
      <c r="O368" s="66"/>
      <c r="V368" s="66"/>
      <c r="W368" s="66"/>
      <c r="X368" s="66"/>
      <c r="AE368" s="66"/>
      <c r="AF368" s="66"/>
      <c r="AG368" s="66"/>
    </row>
    <row r="369" spans="4:33" ht="12.75">
      <c r="D369" s="66"/>
      <c r="E369" s="66"/>
      <c r="F369" s="66"/>
      <c r="M369" s="66"/>
      <c r="N369" s="66"/>
      <c r="O369" s="66"/>
      <c r="V369" s="66"/>
      <c r="W369" s="66"/>
      <c r="X369" s="66"/>
      <c r="AE369" s="66"/>
      <c r="AF369" s="66"/>
      <c r="AG369" s="66"/>
    </row>
    <row r="370" spans="4:33" ht="12.75">
      <c r="D370" s="66"/>
      <c r="E370" s="66"/>
      <c r="F370" s="66"/>
      <c r="M370" s="66"/>
      <c r="N370" s="66"/>
      <c r="O370" s="66"/>
      <c r="V370" s="66"/>
      <c r="W370" s="66"/>
      <c r="X370" s="66"/>
      <c r="AE370" s="66"/>
      <c r="AF370" s="66"/>
      <c r="AG370" s="66"/>
    </row>
    <row r="371" spans="4:33" ht="12.75">
      <c r="D371" s="66"/>
      <c r="E371" s="66"/>
      <c r="F371" s="66"/>
      <c r="M371" s="66"/>
      <c r="N371" s="66"/>
      <c r="O371" s="66"/>
      <c r="V371" s="66"/>
      <c r="W371" s="66"/>
      <c r="X371" s="66"/>
      <c r="AE371" s="66"/>
      <c r="AF371" s="66"/>
      <c r="AG371" s="66"/>
    </row>
    <row r="372" spans="4:33" ht="12.75">
      <c r="D372" s="66"/>
      <c r="E372" s="66"/>
      <c r="F372" s="66"/>
      <c r="M372" s="66"/>
      <c r="N372" s="66"/>
      <c r="O372" s="66"/>
      <c r="V372" s="66"/>
      <c r="W372" s="66"/>
      <c r="X372" s="66"/>
      <c r="AE372" s="66"/>
      <c r="AF372" s="66"/>
      <c r="AG372" s="66"/>
    </row>
    <row r="373" spans="4:33" ht="12.75">
      <c r="D373" s="66"/>
      <c r="E373" s="66"/>
      <c r="F373" s="66"/>
      <c r="M373" s="66"/>
      <c r="N373" s="66"/>
      <c r="O373" s="66"/>
      <c r="V373" s="66"/>
      <c r="W373" s="66"/>
      <c r="X373" s="66"/>
      <c r="AE373" s="66"/>
      <c r="AF373" s="66"/>
      <c r="AG373" s="66"/>
    </row>
    <row r="374" spans="4:33" ht="12.75">
      <c r="D374" s="66"/>
      <c r="E374" s="66"/>
      <c r="F374" s="66"/>
      <c r="M374" s="66"/>
      <c r="N374" s="66"/>
      <c r="O374" s="66"/>
      <c r="V374" s="66"/>
      <c r="W374" s="66"/>
      <c r="X374" s="66"/>
      <c r="AE374" s="66"/>
      <c r="AF374" s="66"/>
      <c r="AG374" s="66"/>
    </row>
    <row r="375" spans="4:33" ht="12.75">
      <c r="D375" s="66"/>
      <c r="E375" s="66"/>
      <c r="F375" s="66"/>
      <c r="M375" s="66"/>
      <c r="N375" s="66"/>
      <c r="O375" s="66"/>
      <c r="V375" s="66"/>
      <c r="W375" s="66"/>
      <c r="X375" s="66"/>
      <c r="AE375" s="66"/>
      <c r="AF375" s="66"/>
      <c r="AG375" s="66"/>
    </row>
    <row r="376" spans="4:33" ht="12.75">
      <c r="D376" s="66"/>
      <c r="E376" s="66"/>
      <c r="F376" s="66"/>
      <c r="M376" s="66"/>
      <c r="N376" s="66"/>
      <c r="O376" s="66"/>
      <c r="V376" s="66"/>
      <c r="W376" s="66"/>
      <c r="X376" s="66"/>
      <c r="AE376" s="66"/>
      <c r="AF376" s="66"/>
      <c r="AG376" s="66"/>
    </row>
    <row r="377" spans="4:33" ht="12.75">
      <c r="D377" s="66"/>
      <c r="E377" s="66"/>
      <c r="F377" s="66"/>
      <c r="M377" s="66"/>
      <c r="N377" s="66"/>
      <c r="O377" s="66"/>
      <c r="V377" s="66"/>
      <c r="W377" s="66"/>
      <c r="X377" s="66"/>
      <c r="AE377" s="66"/>
      <c r="AF377" s="66"/>
      <c r="AG377" s="66"/>
    </row>
    <row r="378" spans="4:33" ht="12.75">
      <c r="D378" s="66"/>
      <c r="E378" s="66"/>
      <c r="F378" s="66"/>
      <c r="M378" s="66"/>
      <c r="N378" s="66"/>
      <c r="O378" s="66"/>
      <c r="V378" s="66"/>
      <c r="W378" s="66"/>
      <c r="X378" s="66"/>
      <c r="AE378" s="66"/>
      <c r="AF378" s="66"/>
      <c r="AG378" s="66"/>
    </row>
    <row r="379" spans="4:33" ht="12.75">
      <c r="D379" s="66"/>
      <c r="E379" s="66"/>
      <c r="F379" s="66"/>
      <c r="M379" s="66"/>
      <c r="N379" s="66"/>
      <c r="O379" s="66"/>
      <c r="V379" s="66"/>
      <c r="W379" s="66"/>
      <c r="X379" s="66"/>
      <c r="AE379" s="66"/>
      <c r="AF379" s="66"/>
      <c r="AG379" s="66"/>
    </row>
    <row r="380" spans="4:33" ht="12.75">
      <c r="D380" s="66"/>
      <c r="E380" s="66"/>
      <c r="F380" s="66"/>
      <c r="M380" s="66"/>
      <c r="N380" s="66"/>
      <c r="O380" s="66"/>
      <c r="V380" s="66"/>
      <c r="W380" s="66"/>
      <c r="X380" s="66"/>
      <c r="AE380" s="66"/>
      <c r="AF380" s="66"/>
      <c r="AG380" s="66"/>
    </row>
    <row r="381" spans="4:33" ht="12.75">
      <c r="D381" s="66"/>
      <c r="E381" s="66"/>
      <c r="F381" s="66"/>
      <c r="M381" s="66"/>
      <c r="N381" s="66"/>
      <c r="O381" s="66"/>
      <c r="V381" s="66"/>
      <c r="W381" s="66"/>
      <c r="X381" s="66"/>
      <c r="AE381" s="66"/>
      <c r="AF381" s="66"/>
      <c r="AG381" s="66"/>
    </row>
    <row r="382" spans="4:33" ht="12.75">
      <c r="D382" s="66"/>
      <c r="E382" s="66"/>
      <c r="F382" s="66"/>
      <c r="M382" s="66"/>
      <c r="N382" s="66"/>
      <c r="O382" s="66"/>
      <c r="V382" s="66"/>
      <c r="W382" s="66"/>
      <c r="X382" s="66"/>
      <c r="AE382" s="66"/>
      <c r="AF382" s="66"/>
      <c r="AG382" s="66"/>
    </row>
    <row r="383" spans="4:33" ht="12.75">
      <c r="D383" s="66"/>
      <c r="E383" s="66"/>
      <c r="F383" s="66"/>
      <c r="M383" s="66"/>
      <c r="N383" s="66"/>
      <c r="O383" s="66"/>
      <c r="V383" s="66"/>
      <c r="W383" s="66"/>
      <c r="X383" s="66"/>
      <c r="AE383" s="66"/>
      <c r="AF383" s="66"/>
      <c r="AG383" s="66"/>
    </row>
  </sheetData>
  <sheetProtection/>
  <mergeCells count="28">
    <mergeCell ref="AQ1:AS1"/>
    <mergeCell ref="A2:C5"/>
    <mergeCell ref="AB1:AD1"/>
    <mergeCell ref="AE1:AG1"/>
    <mergeCell ref="AH1:AJ1"/>
    <mergeCell ref="AK1:AM1"/>
    <mergeCell ref="AN1:AP1"/>
    <mergeCell ref="P1:R1"/>
    <mergeCell ref="S1:U1"/>
    <mergeCell ref="A1:C1"/>
    <mergeCell ref="A67:C67"/>
    <mergeCell ref="AI46:AJ46"/>
    <mergeCell ref="H47:I47"/>
    <mergeCell ref="Q47:R47"/>
    <mergeCell ref="Z47:AA47"/>
    <mergeCell ref="AI47:AJ47"/>
    <mergeCell ref="A59:C59"/>
    <mergeCell ref="Z46:AA46"/>
    <mergeCell ref="V1:X1"/>
    <mergeCell ref="Y1:AA1"/>
    <mergeCell ref="A35:C35"/>
    <mergeCell ref="A51:C51"/>
    <mergeCell ref="H46:I46"/>
    <mergeCell ref="Q46:R46"/>
    <mergeCell ref="D1:F1"/>
    <mergeCell ref="G1:I1"/>
    <mergeCell ref="J1:L1"/>
    <mergeCell ref="M1:O1"/>
  </mergeCells>
  <printOptions/>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AS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C1"/>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10.8515625" style="0" bestFit="1" customWidth="1"/>
    <col min="6" max="6" width="21.28125" style="0" bestFit="1" customWidth="1"/>
    <col min="7" max="7" width="12.421875" style="0" bestFit="1" customWidth="1"/>
    <col min="8" max="8" width="9.28125" style="0" bestFit="1" customWidth="1"/>
    <col min="9" max="9" width="19.8515625" style="0" bestFit="1" customWidth="1"/>
    <col min="10" max="10" width="12.421875" style="0" bestFit="1" customWidth="1"/>
    <col min="11" max="11" width="9.28125" style="0" bestFit="1" customWidth="1"/>
    <col min="12" max="12" width="19.8515625" style="0" bestFit="1" customWidth="1"/>
    <col min="13" max="13" width="12.28125" style="0" bestFit="1" customWidth="1"/>
    <col min="14" max="14" width="9.28125" style="0" bestFit="1" customWidth="1"/>
    <col min="15" max="15" width="21.28125" style="0" bestFit="1" customWidth="1"/>
    <col min="16" max="16" width="12.421875" style="0" bestFit="1" customWidth="1"/>
    <col min="17" max="17" width="9.28125" style="0" bestFit="1" customWidth="1"/>
    <col min="18" max="18" width="19.8515625" style="0" bestFit="1" customWidth="1"/>
    <col min="19" max="19" width="12.421875" style="0" bestFit="1" customWidth="1"/>
    <col min="20" max="20" width="9.28125" style="0" bestFit="1" customWidth="1"/>
    <col min="21" max="21" width="19.8515625" style="0" bestFit="1" customWidth="1"/>
    <col min="22" max="22" width="12.28125" style="0" bestFit="1" customWidth="1"/>
    <col min="23" max="23" width="9.28125" style="0" bestFit="1" customWidth="1"/>
    <col min="24" max="24" width="21.28125" style="0" bestFit="1" customWidth="1"/>
    <col min="25" max="25" width="12.421875" style="0" bestFit="1" customWidth="1"/>
    <col min="26" max="26" width="9.28125" style="0" bestFit="1" customWidth="1"/>
    <col min="27" max="27" width="19.8515625" style="0" bestFit="1" customWidth="1"/>
    <col min="28" max="28" width="12.421875" style="0" bestFit="1" customWidth="1"/>
    <col min="29" max="29" width="9.28125" style="0" bestFit="1" customWidth="1"/>
    <col min="30" max="30" width="19.8515625" style="0" bestFit="1" customWidth="1"/>
    <col min="31" max="31" width="12.28125" style="0" bestFit="1" customWidth="1"/>
    <col min="32" max="32" width="9.28125" style="0" bestFit="1" customWidth="1"/>
    <col min="33" max="33" width="21.28125" style="0" bestFit="1" customWidth="1"/>
    <col min="34" max="34" width="12.421875" style="0" bestFit="1" customWidth="1"/>
    <col min="35" max="35" width="9.28125" style="0" bestFit="1" customWidth="1"/>
    <col min="36" max="36" width="19.8515625" style="0" bestFit="1" customWidth="1"/>
    <col min="37" max="37" width="12.421875" style="0" bestFit="1" customWidth="1"/>
    <col min="38" max="38" width="9.28125" style="0" bestFit="1" customWidth="1"/>
    <col min="39" max="39" width="19.8515625" style="0" bestFit="1" customWidth="1"/>
    <col min="40" max="40" width="12.421875" style="46" bestFit="1" customWidth="1"/>
    <col min="41" max="41" width="13.00390625" style="46" bestFit="1" customWidth="1"/>
    <col min="42" max="42" width="8.57421875" style="46" bestFit="1" customWidth="1"/>
    <col min="43" max="43" width="12.421875" style="46" bestFit="1" customWidth="1"/>
    <col min="44" max="44" width="13.00390625" style="46" bestFit="1" customWidth="1"/>
    <col min="45" max="45" width="8.57421875" style="46" bestFit="1" customWidth="1"/>
  </cols>
  <sheetData>
    <row r="1" spans="1:45" ht="21.75" thickBot="1" thickTop="1">
      <c r="A1" s="366" t="s">
        <v>85</v>
      </c>
      <c r="B1" s="367"/>
      <c r="C1" s="368"/>
      <c r="D1" s="400" t="s">
        <v>155</v>
      </c>
      <c r="E1" s="398"/>
      <c r="F1" s="399"/>
      <c r="G1" s="397" t="s">
        <v>156</v>
      </c>
      <c r="H1" s="398"/>
      <c r="I1" s="399"/>
      <c r="J1" s="397" t="s">
        <v>160</v>
      </c>
      <c r="K1" s="398"/>
      <c r="L1" s="399"/>
      <c r="M1" s="394" t="s">
        <v>152</v>
      </c>
      <c r="N1" s="395"/>
      <c r="O1" s="396"/>
      <c r="P1" s="394" t="s">
        <v>157</v>
      </c>
      <c r="Q1" s="395"/>
      <c r="R1" s="396"/>
      <c r="S1" s="394" t="s">
        <v>147</v>
      </c>
      <c r="T1" s="395"/>
      <c r="U1" s="396"/>
      <c r="V1" s="404" t="s">
        <v>154</v>
      </c>
      <c r="W1" s="405"/>
      <c r="X1" s="406"/>
      <c r="Y1" s="404" t="s">
        <v>158</v>
      </c>
      <c r="Z1" s="405"/>
      <c r="AA1" s="406"/>
      <c r="AB1" s="404" t="s">
        <v>148</v>
      </c>
      <c r="AC1" s="405"/>
      <c r="AD1" s="406"/>
      <c r="AE1" s="401" t="s">
        <v>153</v>
      </c>
      <c r="AF1" s="402"/>
      <c r="AG1" s="403"/>
      <c r="AH1" s="401" t="s">
        <v>159</v>
      </c>
      <c r="AI1" s="402"/>
      <c r="AJ1" s="403"/>
      <c r="AK1" s="401" t="s">
        <v>149</v>
      </c>
      <c r="AL1" s="402"/>
      <c r="AM1" s="403"/>
      <c r="AN1" s="392"/>
      <c r="AO1" s="392"/>
      <c r="AP1" s="392"/>
      <c r="AQ1" s="392"/>
      <c r="AR1" s="392"/>
      <c r="AS1" s="392"/>
    </row>
    <row r="2" spans="1:45" ht="13.5" customHeight="1" thickTop="1">
      <c r="A2" s="340" t="s">
        <v>126</v>
      </c>
      <c r="B2" s="341"/>
      <c r="C2" s="342"/>
      <c r="D2" s="205" t="s">
        <v>109</v>
      </c>
      <c r="E2" s="143">
        <f>1/((1/E17)+(1/E19)+(1/E20))</f>
        <v>0.0001322098304301875</v>
      </c>
      <c r="F2" s="133" t="s">
        <v>112</v>
      </c>
      <c r="G2" s="137" t="s">
        <v>101</v>
      </c>
      <c r="H2" s="143">
        <f>(H17*H18*H19)/(H21*H37*H22*H38*H39*H31*H27*(1/365)*((H36*H30)+(H40*H29))*(1/24)*H28)</f>
        <v>0.10439348614315531</v>
      </c>
      <c r="I2" s="138" t="s">
        <v>120</v>
      </c>
      <c r="J2" s="137" t="s">
        <v>101</v>
      </c>
      <c r="K2" s="143">
        <f>(K17*K18*K19)/((1-EXP(-K19*K18))*K37*K22*K38*K39*K31*K27*(1/365)*((K36*K30)+(K40*K29))*(1/24)*K28)</f>
        <v>0.14513711819943217</v>
      </c>
      <c r="L2" s="138" t="s">
        <v>120</v>
      </c>
      <c r="M2" s="206" t="s">
        <v>109</v>
      </c>
      <c r="N2" s="197">
        <f>1/((1/N17)+(1/N19)+(1/N20))</f>
        <v>0.0004199528471751033</v>
      </c>
      <c r="O2" s="102" t="s">
        <v>112</v>
      </c>
      <c r="P2" s="196" t="s">
        <v>101</v>
      </c>
      <c r="Q2" s="197">
        <f>(Q17*Q18*Q19)/(Q21*Q22*Q30*Q38*Q39*Q31*Q36*(1/24)*Q27*(1/365)*Q28)</f>
        <v>0.23114153983667263</v>
      </c>
      <c r="R2" s="198" t="s">
        <v>120</v>
      </c>
      <c r="S2" s="196" t="s">
        <v>101</v>
      </c>
      <c r="T2" s="197">
        <f>(T17*T18*T19)/(T21*T22*T30*T38*T39*T31*T36*(1/24)*T27*(1/365)*T28)</f>
        <v>0.32135354635125846</v>
      </c>
      <c r="U2" s="198" t="s">
        <v>120</v>
      </c>
      <c r="V2" s="207" t="s">
        <v>109</v>
      </c>
      <c r="W2" s="165">
        <f>1/((1/W17)+(1/W19)+(1/W20))</f>
        <v>0.0004199528471751033</v>
      </c>
      <c r="X2" s="97" t="s">
        <v>112</v>
      </c>
      <c r="Y2" s="146" t="s">
        <v>101</v>
      </c>
      <c r="Z2" s="165">
        <f>(Z17*Z18*Z19)/(Z21*Z22*Z30*Z38*Z39*Z31*Z36*(1/24)*Z27*(1/365)*Z28)</f>
        <v>0.23114153983667263</v>
      </c>
      <c r="AA2" s="147" t="s">
        <v>120</v>
      </c>
      <c r="AB2" s="146" t="s">
        <v>101</v>
      </c>
      <c r="AC2" s="165">
        <f>(AC17*AC18*AC19)/(AC21*AC22*AC30*AC38*AC39*AC31*AC36*(1/24)*AC27*(1/365)*AC28)</f>
        <v>0.32135354635125846</v>
      </c>
      <c r="AD2" s="147" t="s">
        <v>120</v>
      </c>
      <c r="AE2" s="208" t="s">
        <v>109</v>
      </c>
      <c r="AF2" s="168">
        <f>1/((1/AF17)+(1/AF19)+(1/AF20))</f>
        <v>0.00041995885457286165</v>
      </c>
      <c r="AG2" s="128" t="s">
        <v>112</v>
      </c>
      <c r="AH2" s="152" t="s">
        <v>101</v>
      </c>
      <c r="AI2" s="168">
        <f>(AI17*AI18*AI19)/(AI21*AI22*AI30*AI38*AI39*AI31*AI36*(1/24)*AI27*(1/365)*AI28)</f>
        <v>0.5778538495916816</v>
      </c>
      <c r="AJ2" s="153" t="s">
        <v>120</v>
      </c>
      <c r="AK2" s="152" t="s">
        <v>101</v>
      </c>
      <c r="AL2" s="168">
        <f>(AL17*AL18*AL19)/(AL21*AL22*AL30*AL38*AL39*AL31*AL36*(1/24)*AL27*(1/365)*AL28)</f>
        <v>0.8033838658781463</v>
      </c>
      <c r="AM2" s="153" t="s">
        <v>120</v>
      </c>
      <c r="AN2" s="136"/>
      <c r="AO2" s="65"/>
      <c r="AP2" s="70"/>
      <c r="AQ2" s="136"/>
      <c r="AR2" s="65"/>
      <c r="AS2" s="70"/>
    </row>
    <row r="3" spans="1:45" ht="13.5" thickBot="1">
      <c r="A3" s="343"/>
      <c r="B3" s="344"/>
      <c r="C3" s="345"/>
      <c r="D3" s="132" t="s">
        <v>108</v>
      </c>
      <c r="E3" s="145">
        <f>1/((1/E17)+(1/E18)+(1/E20))</f>
        <v>0.009764174979079845</v>
      </c>
      <c r="F3" s="130" t="s">
        <v>112</v>
      </c>
      <c r="G3" s="139" t="s">
        <v>102</v>
      </c>
      <c r="H3" s="144">
        <f>(H17*H18*H19)/(H21*H37*H23*H38*H39*H31*H27*(1/365)*((H36*H30)+(H40*H29))*(1/24)*H28)</f>
        <v>0.5757702274203257</v>
      </c>
      <c r="I3" s="140" t="s">
        <v>121</v>
      </c>
      <c r="J3" s="139" t="s">
        <v>102</v>
      </c>
      <c r="K3" s="144">
        <f>(K17*K18*K19)/((1-EXP(-K19*K18))*K37*K23*K38*K39*K32*K27*(1/365)*((K36*K30)+(K40*K29))*(1/24)*K28)</f>
        <v>1.3910319552221126</v>
      </c>
      <c r="L3" s="140" t="s">
        <v>121</v>
      </c>
      <c r="M3" s="101" t="s">
        <v>108</v>
      </c>
      <c r="N3" s="203">
        <f>1/((1/N17)+(1/N18)+(1/N20))</f>
        <v>0.02738043680706385</v>
      </c>
      <c r="O3" s="99" t="s">
        <v>112</v>
      </c>
      <c r="P3" s="199" t="s">
        <v>102</v>
      </c>
      <c r="Q3" s="200">
        <f>(Q17*Q18*Q19)/(Q21*Q23*Q30*Q38*Q39*Q31*Q36*(1/24)*Q27*(1/365)*Q28)</f>
        <v>1.2748344927914945</v>
      </c>
      <c r="R3" s="201" t="s">
        <v>121</v>
      </c>
      <c r="S3" s="199" t="s">
        <v>102</v>
      </c>
      <c r="T3" s="200">
        <f>(T17*T18*T19)/(T21*T23*T30*T38*T39*T32*T36*(1/24)*T27*(1/365)*T28)</f>
        <v>3.079936114511468</v>
      </c>
      <c r="U3" s="201" t="s">
        <v>121</v>
      </c>
      <c r="V3" s="96" t="s">
        <v>108</v>
      </c>
      <c r="W3" s="164">
        <f>1/((1/W17)+(1/W18)+(1/W20))</f>
        <v>0.02738043680706385</v>
      </c>
      <c r="X3" s="94" t="s">
        <v>112</v>
      </c>
      <c r="Y3" s="148" t="s">
        <v>102</v>
      </c>
      <c r="Z3" s="163">
        <f>(Z17*Z18*Z19)/(Z21*Z23*Z30*Z38*Z39*Z31*Z36*(1/24)*Z27*(1/365)*Z28)</f>
        <v>1.2748344927914945</v>
      </c>
      <c r="AA3" s="149" t="s">
        <v>121</v>
      </c>
      <c r="AB3" s="148" t="s">
        <v>102</v>
      </c>
      <c r="AC3" s="163">
        <f>(AC17*AC18*AC19)/(AC21*AC23*AC30*AC38*AC39*AC32*AC36*(1/24)*AC27*(1/365)*AC28)</f>
        <v>3.079936114511468</v>
      </c>
      <c r="AD3" s="149" t="s">
        <v>121</v>
      </c>
      <c r="AE3" s="127" t="s">
        <v>108</v>
      </c>
      <c r="AF3" s="167">
        <f>1/((1/AF17)+(1/AF18)+(1/AF20))</f>
        <v>0.027405997056909333</v>
      </c>
      <c r="AG3" s="125" t="s">
        <v>112</v>
      </c>
      <c r="AH3" s="154" t="s">
        <v>102</v>
      </c>
      <c r="AI3" s="166">
        <f>(AI17*AI18*AI19)/(AI21*AI23*AI30*AI38*AI39*AI31*AI36*(1/24)*AI27*(1/365)*AI28)</f>
        <v>3.1870862319787356</v>
      </c>
      <c r="AJ3" s="155" t="s">
        <v>121</v>
      </c>
      <c r="AK3" s="154" t="s">
        <v>102</v>
      </c>
      <c r="AL3" s="166">
        <f>(AL17*AL18*AL19)/(AL21*AL23*AL30*AL38*AL39*AL32*AL36*(1/24)*AL27*(1/365)*AL28)</f>
        <v>7.699840286278668</v>
      </c>
      <c r="AM3" s="155" t="s">
        <v>121</v>
      </c>
      <c r="AN3" s="136"/>
      <c r="AO3" s="65"/>
      <c r="AP3" s="70"/>
      <c r="AQ3" s="136"/>
      <c r="AR3" s="65"/>
      <c r="AS3" s="70"/>
    </row>
    <row r="4" spans="1:45" ht="12.75">
      <c r="A4" s="343"/>
      <c r="B4" s="344"/>
      <c r="C4" s="345"/>
      <c r="D4" s="131" t="s">
        <v>109</v>
      </c>
      <c r="E4" s="144">
        <f>E2/E49</f>
        <v>4.891763725916943E-06</v>
      </c>
      <c r="F4" s="133" t="s">
        <v>113</v>
      </c>
      <c r="G4" s="139" t="s">
        <v>103</v>
      </c>
      <c r="H4" s="144">
        <f>(H17*H18*H19)/(H21*H37*H24*H38*H39*H31*H27*(1/365)*((H36*H30)+(H40*H29))*(1/24)*H28)</f>
        <v>0.5602554608131914</v>
      </c>
      <c r="I4" s="140" t="s">
        <v>122</v>
      </c>
      <c r="J4" s="139" t="s">
        <v>103</v>
      </c>
      <c r="K4" s="144">
        <f>(K17*K18*K19)/((1-EXP(-K19*K18))*K37*K24*K38*K39*K33*K27*(1/365)*((K36*K30)+(K40*K29))*(1/24)*K28)</f>
        <v>0.9884785446439346</v>
      </c>
      <c r="L4" s="140" t="s">
        <v>122</v>
      </c>
      <c r="M4" s="100" t="s">
        <v>109</v>
      </c>
      <c r="N4" s="200">
        <f>N2/N39</f>
        <v>1.5538255345478837E-05</v>
      </c>
      <c r="O4" s="102" t="s">
        <v>113</v>
      </c>
      <c r="P4" s="199" t="s">
        <v>103</v>
      </c>
      <c r="Q4" s="200">
        <f>(Q17*Q18*Q19)/(Q21*Q24*Q30*Q38*Q39*Q31*Q36*(1/24)*Q27*(1/365)*Q28)</f>
        <v>1.2404826651414245</v>
      </c>
      <c r="R4" s="201" t="s">
        <v>122</v>
      </c>
      <c r="S4" s="199" t="s">
        <v>103</v>
      </c>
      <c r="T4" s="200">
        <f>(T17*T18*T19)/(T21*T24*T30*T38*T39*T33*T36*(1/24)*T27*(1/365)*T28)</f>
        <v>2.1886274838182778</v>
      </c>
      <c r="U4" s="201" t="s">
        <v>122</v>
      </c>
      <c r="V4" s="95" t="s">
        <v>109</v>
      </c>
      <c r="W4" s="163">
        <f>W2/W39</f>
        <v>1.5538255345478837E-05</v>
      </c>
      <c r="X4" s="97" t="s">
        <v>113</v>
      </c>
      <c r="Y4" s="148" t="s">
        <v>103</v>
      </c>
      <c r="Z4" s="163">
        <f>(Z17*Z18*Z19)/(Z21*Z24*Z30*Z38*Z39*Z31*Z36*(1/24)*Z27*(1/365)*Z28)</f>
        <v>1.2404826651414245</v>
      </c>
      <c r="AA4" s="149" t="s">
        <v>122</v>
      </c>
      <c r="AB4" s="148" t="s">
        <v>103</v>
      </c>
      <c r="AC4" s="163">
        <f>(AC17*AC18*AC19)/(AC21*AC24*AC30*AC38*AC39*AC33*AC36*(1/24)*AC27*(1/365)*AC28)</f>
        <v>2.1886274838182778</v>
      </c>
      <c r="AD4" s="149" t="s">
        <v>122</v>
      </c>
      <c r="AE4" s="126" t="s">
        <v>109</v>
      </c>
      <c r="AF4" s="166">
        <f>AF2/AF39</f>
        <v>1.5538477619195898E-05</v>
      </c>
      <c r="AG4" s="128" t="s">
        <v>113</v>
      </c>
      <c r="AH4" s="154" t="s">
        <v>103</v>
      </c>
      <c r="AI4" s="166">
        <f>(AI17*AI18*AI19)/(AI21*AI24*AI30*AI38*AI39*AI31*AI36*(1/24)*AI27*(1/365)*AI28)</f>
        <v>3.1012066628535604</v>
      </c>
      <c r="AJ4" s="155" t="s">
        <v>122</v>
      </c>
      <c r="AK4" s="154" t="s">
        <v>103</v>
      </c>
      <c r="AL4" s="166">
        <f>(AL17*AL18*AL19)/(AL21*AL24*AL30*AL38*AL39*AL33*AL36*(1/24)*AL27*(1/365)*AL28)</f>
        <v>5.4715687095456955</v>
      </c>
      <c r="AM4" s="155" t="s">
        <v>122</v>
      </c>
      <c r="AN4" s="136"/>
      <c r="AO4" s="65"/>
      <c r="AP4" s="70"/>
      <c r="AQ4" s="136"/>
      <c r="AR4" s="65"/>
      <c r="AS4" s="70"/>
    </row>
    <row r="5" spans="1:45" ht="13.5" thickBot="1">
      <c r="A5" s="346"/>
      <c r="B5" s="369"/>
      <c r="C5" s="347"/>
      <c r="D5" s="132" t="s">
        <v>108</v>
      </c>
      <c r="E5" s="145">
        <f>E3/E49</f>
        <v>0.00036127447422595465</v>
      </c>
      <c r="F5" s="134" t="s">
        <v>113</v>
      </c>
      <c r="G5" s="139" t="s">
        <v>104</v>
      </c>
      <c r="H5" s="144">
        <f>(H17*H18*H19)/(H21*H37*H25*H38*H39*H31*H27*(1/365)*((H36*H30)+(H40*H29))*(1/24)*H28)</f>
        <v>0.19573778651841622</v>
      </c>
      <c r="I5" s="140" t="s">
        <v>122</v>
      </c>
      <c r="J5" s="139" t="s">
        <v>104</v>
      </c>
      <c r="K5" s="144">
        <f>(K17*K18*K19)/((1-EXP(-K19*K18))*K37*K25*K38*K39*K34*K27*(1/365)*((K36*K30)+(K40*K29))*(1/24)*K28)</f>
        <v>0.29258109533367904</v>
      </c>
      <c r="L5" s="140" t="s">
        <v>122</v>
      </c>
      <c r="M5" s="101" t="s">
        <v>108</v>
      </c>
      <c r="N5" s="203">
        <f>N3/N39</f>
        <v>0.0010130761618613634</v>
      </c>
      <c r="O5" s="103" t="s">
        <v>113</v>
      </c>
      <c r="P5" s="199" t="s">
        <v>104</v>
      </c>
      <c r="Q5" s="200">
        <f>(Q17*Q18*Q19)/(Q21*Q25*Q30*Q38*Q39*Q31*Q36*(1/24)*Q27*(1/365)*Q28)</f>
        <v>0.4333903871937612</v>
      </c>
      <c r="R5" s="201" t="s">
        <v>122</v>
      </c>
      <c r="S5" s="199" t="s">
        <v>104</v>
      </c>
      <c r="T5" s="200">
        <f>(T17*T18*T19)/(T21*T25*T30*T38*T39*T34*T36*(1/24)*T27*(1/365)*T28)</f>
        <v>0.647814795741075</v>
      </c>
      <c r="U5" s="201" t="s">
        <v>122</v>
      </c>
      <c r="V5" s="96" t="s">
        <v>108</v>
      </c>
      <c r="W5" s="164">
        <f>W3/W39</f>
        <v>0.0010130761618613634</v>
      </c>
      <c r="X5" s="98" t="s">
        <v>113</v>
      </c>
      <c r="Y5" s="148" t="s">
        <v>104</v>
      </c>
      <c r="Z5" s="163">
        <f>(Z17*Z18*Z19)/(Z21*Z25*Z30*Z38*Z39*Z31*Z36*(1/24)*Z27*(1/365)*Z28)</f>
        <v>0.4333903871937612</v>
      </c>
      <c r="AA5" s="149" t="s">
        <v>122</v>
      </c>
      <c r="AB5" s="148" t="s">
        <v>104</v>
      </c>
      <c r="AC5" s="163">
        <f>(AC17*AC18*AC19)/(AC21*AC25*AC30*AC38*AC39*AC34*AC36*(1/24)*AC27*(1/365)*AC28)</f>
        <v>0.647814795741075</v>
      </c>
      <c r="AD5" s="149" t="s">
        <v>122</v>
      </c>
      <c r="AE5" s="127" t="s">
        <v>108</v>
      </c>
      <c r="AF5" s="167">
        <f>AF3/AF39</f>
        <v>0.0010140218911056462</v>
      </c>
      <c r="AG5" s="129" t="s">
        <v>113</v>
      </c>
      <c r="AH5" s="154" t="s">
        <v>104</v>
      </c>
      <c r="AI5" s="166">
        <f>(AI17*AI18*AI19)/(AI21*AI25*AI30*AI38*AI39*AI31*AI36*(1/24)*AI27*(1/365)*AI28)</f>
        <v>1.083475967984403</v>
      </c>
      <c r="AJ5" s="155" t="s">
        <v>122</v>
      </c>
      <c r="AK5" s="154" t="s">
        <v>104</v>
      </c>
      <c r="AL5" s="166">
        <f>(AL17*AL18*AL19)/(AL21*AL25*AL30*AL38*AL39*AL34*AL36*(1/24)*AL27*(1/365)*AL28)</f>
        <v>1.619536989352687</v>
      </c>
      <c r="AM5" s="155" t="s">
        <v>122</v>
      </c>
      <c r="AN5" s="136"/>
      <c r="AO5" s="65"/>
      <c r="AP5" s="70"/>
      <c r="AQ5" s="136"/>
      <c r="AR5" s="65"/>
      <c r="AS5" s="70"/>
    </row>
    <row r="6" spans="1:45" ht="14.25" thickBot="1" thickTop="1">
      <c r="A6" t="s">
        <v>57</v>
      </c>
      <c r="B6" s="258">
        <v>1E-06</v>
      </c>
      <c r="D6" s="131" t="s">
        <v>109</v>
      </c>
      <c r="E6" s="144">
        <f>E2*E12*E50*E51</f>
        <v>1.3387485353498057E-13</v>
      </c>
      <c r="F6" s="133" t="s">
        <v>114</v>
      </c>
      <c r="G6" s="141" t="s">
        <v>105</v>
      </c>
      <c r="H6" s="145">
        <f>(H17*H18*H19)/(H21*H37*H26*H38*H39*H31*H27*(1/365)*((H36*H30)+(H40*H29))*(1/24)*H28)</f>
        <v>0.12310876573131968</v>
      </c>
      <c r="I6" s="142" t="s">
        <v>122</v>
      </c>
      <c r="J6" s="141" t="s">
        <v>105</v>
      </c>
      <c r="K6" s="145">
        <f>(K17*K18*K19)/((1-EXP(-K19*K18))*K37*K26*K38*K39*K35*K27*(1/365)*((K36*K30)+(K40*K29))*(1/24)*K28)</f>
        <v>0.18045149389464119</v>
      </c>
      <c r="L6" s="142" t="s">
        <v>122</v>
      </c>
      <c r="M6" s="100" t="s">
        <v>109</v>
      </c>
      <c r="N6" s="200">
        <f>N2*N12*N40*N41</f>
        <v>4.252416459822344E-13</v>
      </c>
      <c r="O6" s="102" t="s">
        <v>114</v>
      </c>
      <c r="P6" s="202" t="s">
        <v>105</v>
      </c>
      <c r="Q6" s="203">
        <f>(Q17*Q18*Q19)/(Q21*Q26*Q30*Q38*Q39*Q31*Q36*(1/24)*Q27*(1/365)*Q28)</f>
        <v>0.27257974352449715</v>
      </c>
      <c r="R6" s="204" t="s">
        <v>122</v>
      </c>
      <c r="S6" s="202" t="s">
        <v>105</v>
      </c>
      <c r="T6" s="203">
        <f>(T17*T18*T19)/(T21*T26*T30*T38*T39*T35*T36*(1/24)*T27*(1/365)*T28)</f>
        <v>0.3995444323742421</v>
      </c>
      <c r="U6" s="204" t="s">
        <v>122</v>
      </c>
      <c r="V6" s="95" t="s">
        <v>109</v>
      </c>
      <c r="W6" s="163">
        <f>W2*W12*W40*W41</f>
        <v>4.252416459822344E-13</v>
      </c>
      <c r="X6" s="97" t="s">
        <v>114</v>
      </c>
      <c r="Y6" s="150" t="s">
        <v>105</v>
      </c>
      <c r="Z6" s="164">
        <f>(Z17*Z18*Z19)/(Z21*Z26*Z30*Z38*Z39*Z31*Z36*(1/24)*Z27*(1/365)*Z28)</f>
        <v>0.27257974352449715</v>
      </c>
      <c r="AA6" s="151" t="s">
        <v>122</v>
      </c>
      <c r="AB6" s="150" t="s">
        <v>105</v>
      </c>
      <c r="AC6" s="164">
        <f>(AC17*AC18*AC19)/(AC21*AC26*AC30*AC38*AC39*AC35*AC36*(1/24)*AC27*(1/365)*AC28)</f>
        <v>0.3995444323742421</v>
      </c>
      <c r="AD6" s="151" t="s">
        <v>122</v>
      </c>
      <c r="AE6" s="126" t="s">
        <v>109</v>
      </c>
      <c r="AF6" s="166">
        <f>AF2*AF12*AF40*AF41</f>
        <v>4.2524772903591047E-13</v>
      </c>
      <c r="AG6" s="128" t="s">
        <v>114</v>
      </c>
      <c r="AH6" s="156" t="s">
        <v>105</v>
      </c>
      <c r="AI6" s="167">
        <f>(AI17*AI18*AI19)/(AI21*AI26*AI30*AI38*AI39*AI31*AI36*(1/24)*AI27*(1/365)*AI28)</f>
        <v>0.6814493588112429</v>
      </c>
      <c r="AJ6" s="157" t="s">
        <v>122</v>
      </c>
      <c r="AK6" s="156" t="s">
        <v>105</v>
      </c>
      <c r="AL6" s="167">
        <f>(AL17*AL18*AL19)/(AL21*AL26*AL30*AL38*AL39*AL35*AL36*(1/24)*AL27*(1/365)*AL28)</f>
        <v>0.998861080935605</v>
      </c>
      <c r="AM6" s="157" t="s">
        <v>122</v>
      </c>
      <c r="AN6" s="136"/>
      <c r="AO6" s="65"/>
      <c r="AP6" s="70"/>
      <c r="AQ6" s="136"/>
      <c r="AR6" s="65"/>
      <c r="AS6" s="70"/>
    </row>
    <row r="7" spans="1:45" ht="13.5" thickBot="1">
      <c r="A7" s="75" t="s">
        <v>220</v>
      </c>
      <c r="B7" s="39">
        <v>2.8231E-08</v>
      </c>
      <c r="C7" s="78" t="s">
        <v>136</v>
      </c>
      <c r="D7" s="132" t="s">
        <v>108</v>
      </c>
      <c r="E7" s="145">
        <f>E3*E12*E50*E51</f>
        <v>9.88714296781798E-12</v>
      </c>
      <c r="F7" s="134" t="s">
        <v>114</v>
      </c>
      <c r="G7" s="137" t="s">
        <v>101</v>
      </c>
      <c r="H7" s="143">
        <f>H2/H41</f>
        <v>0.0038625589872967507</v>
      </c>
      <c r="I7" s="138" t="s">
        <v>123</v>
      </c>
      <c r="J7" s="137" t="s">
        <v>101</v>
      </c>
      <c r="K7" s="143">
        <f>K2/K41</f>
        <v>0.005370073373378996</v>
      </c>
      <c r="L7" s="138" t="s">
        <v>123</v>
      </c>
      <c r="M7" s="101" t="s">
        <v>108</v>
      </c>
      <c r="N7" s="203">
        <f>N3*N12*N40*N41</f>
        <v>2.7725260333081158E-11</v>
      </c>
      <c r="O7" s="103" t="s">
        <v>114</v>
      </c>
      <c r="P7" s="196" t="s">
        <v>101</v>
      </c>
      <c r="Q7" s="197">
        <f>Q2/Q41</f>
        <v>0.008552236973956896</v>
      </c>
      <c r="R7" s="198" t="s">
        <v>123</v>
      </c>
      <c r="S7" s="196" t="s">
        <v>101</v>
      </c>
      <c r="T7" s="197">
        <f>T2/T41</f>
        <v>0.011890081214996575</v>
      </c>
      <c r="U7" s="198" t="s">
        <v>123</v>
      </c>
      <c r="V7" s="96" t="s">
        <v>108</v>
      </c>
      <c r="W7" s="164">
        <f>W3*W12*W40*W41</f>
        <v>2.7725260333081158E-11</v>
      </c>
      <c r="X7" s="98" t="s">
        <v>114</v>
      </c>
      <c r="Y7" s="146" t="s">
        <v>101</v>
      </c>
      <c r="Z7" s="165">
        <f>Z2/Z41</f>
        <v>0.008552236973956896</v>
      </c>
      <c r="AA7" s="147" t="s">
        <v>123</v>
      </c>
      <c r="AB7" s="146" t="s">
        <v>101</v>
      </c>
      <c r="AC7" s="165">
        <f>AC2/AC41</f>
        <v>0.011890081214996575</v>
      </c>
      <c r="AD7" s="147" t="s">
        <v>123</v>
      </c>
      <c r="AE7" s="127" t="s">
        <v>108</v>
      </c>
      <c r="AF7" s="167">
        <f>AF3*AF12*AF40*AF41</f>
        <v>2.775114248339666E-11</v>
      </c>
      <c r="AG7" s="129" t="s">
        <v>114</v>
      </c>
      <c r="AH7" s="152" t="s">
        <v>101</v>
      </c>
      <c r="AI7" s="168">
        <f>AI2/AI41</f>
        <v>0.02138059243489224</v>
      </c>
      <c r="AJ7" s="153" t="s">
        <v>123</v>
      </c>
      <c r="AK7" s="152" t="s">
        <v>101</v>
      </c>
      <c r="AL7" s="168">
        <f>AL2/AL41</f>
        <v>0.029725203037491443</v>
      </c>
      <c r="AM7" s="153" t="s">
        <v>123</v>
      </c>
      <c r="AN7" s="136"/>
      <c r="AO7" s="65"/>
      <c r="AP7" s="70"/>
      <c r="AQ7" s="136"/>
      <c r="AR7" s="65"/>
      <c r="AS7" s="70"/>
    </row>
    <row r="8" spans="1:45" ht="12.75">
      <c r="A8" s="75" t="s">
        <v>221</v>
      </c>
      <c r="B8" s="39">
        <v>6.771E-10</v>
      </c>
      <c r="C8" s="75" t="s">
        <v>136</v>
      </c>
      <c r="D8" t="s">
        <v>57</v>
      </c>
      <c r="E8" s="45">
        <f>B6</f>
        <v>1E-06</v>
      </c>
      <c r="G8" s="139" t="s">
        <v>102</v>
      </c>
      <c r="H8" s="144">
        <f>H3/H41</f>
        <v>0.02130349841455207</v>
      </c>
      <c r="I8" s="140" t="s">
        <v>124</v>
      </c>
      <c r="J8" s="139" t="s">
        <v>102</v>
      </c>
      <c r="K8" s="144">
        <f>K3/K41</f>
        <v>0.05146818234321822</v>
      </c>
      <c r="L8" s="140" t="s">
        <v>124</v>
      </c>
      <c r="M8" t="s">
        <v>57</v>
      </c>
      <c r="N8" s="45">
        <f>B6</f>
        <v>1E-06</v>
      </c>
      <c r="P8" s="199" t="s">
        <v>102</v>
      </c>
      <c r="Q8" s="200">
        <f>Q3/Q41</f>
        <v>0.04716887623328535</v>
      </c>
      <c r="R8" s="201" t="s">
        <v>124</v>
      </c>
      <c r="S8" s="199" t="s">
        <v>102</v>
      </c>
      <c r="T8" s="200">
        <f>T3/T41</f>
        <v>0.11395763623692443</v>
      </c>
      <c r="U8" s="201" t="s">
        <v>124</v>
      </c>
      <c r="V8" t="s">
        <v>57</v>
      </c>
      <c r="W8" s="45">
        <f>B6</f>
        <v>1E-06</v>
      </c>
      <c r="Y8" s="148" t="s">
        <v>102</v>
      </c>
      <c r="Z8" s="163">
        <f>Z3/Z41</f>
        <v>0.04716887623328535</v>
      </c>
      <c r="AA8" s="149" t="s">
        <v>124</v>
      </c>
      <c r="AB8" s="148" t="s">
        <v>102</v>
      </c>
      <c r="AC8" s="163">
        <f>AC3/AC41</f>
        <v>0.11395763623692443</v>
      </c>
      <c r="AD8" s="149" t="s">
        <v>124</v>
      </c>
      <c r="AE8" t="s">
        <v>57</v>
      </c>
      <c r="AF8" s="45">
        <f>B6</f>
        <v>1E-06</v>
      </c>
      <c r="AH8" s="154" t="s">
        <v>102</v>
      </c>
      <c r="AI8" s="166">
        <f>AI3/AI41</f>
        <v>0.11792219058321333</v>
      </c>
      <c r="AJ8" s="155" t="s">
        <v>124</v>
      </c>
      <c r="AK8" s="154" t="s">
        <v>102</v>
      </c>
      <c r="AL8" s="166">
        <f>AL3/AL41</f>
        <v>0.284894090592311</v>
      </c>
      <c r="AM8" s="155" t="s">
        <v>124</v>
      </c>
      <c r="AN8" s="136"/>
      <c r="AO8" s="65"/>
      <c r="AP8" s="70"/>
      <c r="AQ8" s="136"/>
      <c r="AR8" s="65"/>
      <c r="AS8" s="70"/>
    </row>
    <row r="9" spans="1:45" ht="12.75">
      <c r="A9" s="81" t="s">
        <v>222</v>
      </c>
      <c r="B9" s="39">
        <v>2.9489E-10</v>
      </c>
      <c r="C9" s="81" t="s">
        <v>136</v>
      </c>
      <c r="D9" t="s">
        <v>223</v>
      </c>
      <c r="E9" s="267">
        <f>E30</f>
        <v>20</v>
      </c>
      <c r="F9" t="s">
        <v>209</v>
      </c>
      <c r="G9" s="139" t="s">
        <v>103</v>
      </c>
      <c r="H9" s="144">
        <f>H4/H41</f>
        <v>0.020729452050088103</v>
      </c>
      <c r="I9" s="140" t="s">
        <v>123</v>
      </c>
      <c r="J9" s="139" t="s">
        <v>103</v>
      </c>
      <c r="K9" s="144">
        <f>K4/K41</f>
        <v>0.03657370615182562</v>
      </c>
      <c r="L9" s="140" t="s">
        <v>123</v>
      </c>
      <c r="M9" t="s">
        <v>224</v>
      </c>
      <c r="N9" s="267">
        <f>N31</f>
        <v>15</v>
      </c>
      <c r="O9" t="s">
        <v>209</v>
      </c>
      <c r="P9" s="199" t="s">
        <v>103</v>
      </c>
      <c r="Q9" s="200">
        <f>Q4/Q41</f>
        <v>0.04589785861023275</v>
      </c>
      <c r="R9" s="201" t="s">
        <v>123</v>
      </c>
      <c r="S9" s="199" t="s">
        <v>103</v>
      </c>
      <c r="T9" s="200">
        <f>T4/T41</f>
        <v>0.08097921690127637</v>
      </c>
      <c r="U9" s="201" t="s">
        <v>123</v>
      </c>
      <c r="V9" t="s">
        <v>225</v>
      </c>
      <c r="W9" s="267">
        <f>W31</f>
        <v>15</v>
      </c>
      <c r="X9" t="s">
        <v>209</v>
      </c>
      <c r="Y9" s="148" t="s">
        <v>103</v>
      </c>
      <c r="Z9" s="163">
        <f>Z4/Z41</f>
        <v>0.04589785861023275</v>
      </c>
      <c r="AA9" s="149" t="s">
        <v>123</v>
      </c>
      <c r="AB9" s="148" t="s">
        <v>103</v>
      </c>
      <c r="AC9" s="163">
        <f>AC4/AC41</f>
        <v>0.08097921690127637</v>
      </c>
      <c r="AD9" s="149" t="s">
        <v>123</v>
      </c>
      <c r="AE9" t="s">
        <v>226</v>
      </c>
      <c r="AF9" s="267">
        <f>AF31</f>
        <v>15</v>
      </c>
      <c r="AG9" t="s">
        <v>209</v>
      </c>
      <c r="AH9" s="154" t="s">
        <v>103</v>
      </c>
      <c r="AI9" s="166">
        <f>AI4/AI41</f>
        <v>0.11474464652558185</v>
      </c>
      <c r="AJ9" s="155" t="s">
        <v>123</v>
      </c>
      <c r="AK9" s="154" t="s">
        <v>103</v>
      </c>
      <c r="AL9" s="166">
        <f>AL4/AL41</f>
        <v>0.20244804225319094</v>
      </c>
      <c r="AM9" s="155" t="s">
        <v>123</v>
      </c>
      <c r="AN9" s="136"/>
      <c r="AO9" s="65"/>
      <c r="AP9" s="70"/>
      <c r="AQ9" s="136"/>
      <c r="AR9" s="65"/>
      <c r="AS9" s="70"/>
    </row>
    <row r="10" spans="1:45" ht="12.75">
      <c r="A10" s="75" t="s">
        <v>101</v>
      </c>
      <c r="B10" s="39">
        <v>8.371915704E-06</v>
      </c>
      <c r="C10" s="75" t="s">
        <v>210</v>
      </c>
      <c r="D10" s="1" t="s">
        <v>31</v>
      </c>
      <c r="E10" s="283">
        <f>B34</f>
        <v>0.38</v>
      </c>
      <c r="F10" s="1"/>
      <c r="G10" s="139" t="s">
        <v>104</v>
      </c>
      <c r="H10" s="144">
        <f>H5/H41</f>
        <v>0.007242298101181407</v>
      </c>
      <c r="I10" s="140" t="s">
        <v>123</v>
      </c>
      <c r="J10" s="139" t="s">
        <v>104</v>
      </c>
      <c r="K10" s="144">
        <f>K5/K41</f>
        <v>0.010825500527346136</v>
      </c>
      <c r="L10" s="140" t="s">
        <v>123</v>
      </c>
      <c r="M10" s="1" t="s">
        <v>31</v>
      </c>
      <c r="N10" s="297">
        <f>B34</f>
        <v>0.38</v>
      </c>
      <c r="O10" s="1"/>
      <c r="P10" s="199" t="s">
        <v>104</v>
      </c>
      <c r="Q10" s="200">
        <f>Q5/Q41</f>
        <v>0.01603544432616918</v>
      </c>
      <c r="R10" s="201" t="s">
        <v>123</v>
      </c>
      <c r="S10" s="199" t="s">
        <v>104</v>
      </c>
      <c r="T10" s="200">
        <f>T5/T41</f>
        <v>0.023969147442419802</v>
      </c>
      <c r="U10" s="201" t="s">
        <v>123</v>
      </c>
      <c r="V10" s="1" t="s">
        <v>31</v>
      </c>
      <c r="W10" s="297">
        <f>B34</f>
        <v>0.38</v>
      </c>
      <c r="X10" s="1"/>
      <c r="Y10" s="148" t="s">
        <v>104</v>
      </c>
      <c r="Z10" s="163">
        <f>Z5/Z41</f>
        <v>0.01603544432616918</v>
      </c>
      <c r="AA10" s="149" t="s">
        <v>123</v>
      </c>
      <c r="AB10" s="148" t="s">
        <v>104</v>
      </c>
      <c r="AC10" s="163">
        <f>AC5/AC41</f>
        <v>0.023969147442419802</v>
      </c>
      <c r="AD10" s="149" t="s">
        <v>123</v>
      </c>
      <c r="AE10" s="1" t="s">
        <v>31</v>
      </c>
      <c r="AF10" s="297">
        <f>B34</f>
        <v>0.38</v>
      </c>
      <c r="AG10" s="1"/>
      <c r="AH10" s="154" t="s">
        <v>104</v>
      </c>
      <c r="AI10" s="166">
        <f>AI5/AI41</f>
        <v>0.040088610815422955</v>
      </c>
      <c r="AJ10" s="155" t="s">
        <v>123</v>
      </c>
      <c r="AK10" s="154" t="s">
        <v>104</v>
      </c>
      <c r="AL10" s="166">
        <f>AL5/AL41</f>
        <v>0.05992286860604948</v>
      </c>
      <c r="AM10" s="155" t="s">
        <v>123</v>
      </c>
      <c r="AN10" s="136"/>
      <c r="AO10" s="65"/>
      <c r="AP10" s="70"/>
      <c r="AQ10" s="136"/>
      <c r="AR10" s="65"/>
      <c r="AS10" s="70"/>
    </row>
    <row r="11" spans="1:45" ht="13.5" thickBot="1">
      <c r="A11" s="75" t="s">
        <v>102</v>
      </c>
      <c r="B11" s="39">
        <v>1.51792056E-06</v>
      </c>
      <c r="C11" s="75" t="s">
        <v>211</v>
      </c>
      <c r="D11" s="1" t="s">
        <v>58</v>
      </c>
      <c r="E11" s="284">
        <f>0.693/E12</f>
        <v>0.00043312499999999997</v>
      </c>
      <c r="F11" s="1"/>
      <c r="G11" s="141" t="s">
        <v>105</v>
      </c>
      <c r="H11" s="145">
        <f>H6/H41</f>
        <v>0.004555024332058833</v>
      </c>
      <c r="I11" s="140" t="s">
        <v>123</v>
      </c>
      <c r="J11" s="141" t="s">
        <v>105</v>
      </c>
      <c r="K11" s="145">
        <f>K6/K41</f>
        <v>0.006676705274101731</v>
      </c>
      <c r="L11" s="140" t="s">
        <v>123</v>
      </c>
      <c r="M11" s="1" t="s">
        <v>58</v>
      </c>
      <c r="N11" s="284">
        <f>0.693/N12</f>
        <v>0.00043312499999999997</v>
      </c>
      <c r="O11" s="1"/>
      <c r="P11" s="202" t="s">
        <v>105</v>
      </c>
      <c r="Q11" s="203">
        <f>Q6/Q41</f>
        <v>0.010085450510406406</v>
      </c>
      <c r="R11" s="201" t="s">
        <v>123</v>
      </c>
      <c r="S11" s="202" t="s">
        <v>105</v>
      </c>
      <c r="T11" s="203">
        <f>T6/T41</f>
        <v>0.014783143997846972</v>
      </c>
      <c r="U11" s="201" t="s">
        <v>123</v>
      </c>
      <c r="V11" s="1" t="s">
        <v>58</v>
      </c>
      <c r="W11" s="284">
        <f>0.693/W12</f>
        <v>0.00043312499999999997</v>
      </c>
      <c r="X11" s="1"/>
      <c r="Y11" s="150" t="s">
        <v>105</v>
      </c>
      <c r="Z11" s="164">
        <f>Z6/Z41</f>
        <v>0.010085450510406406</v>
      </c>
      <c r="AA11" s="149" t="s">
        <v>123</v>
      </c>
      <c r="AB11" s="150" t="s">
        <v>105</v>
      </c>
      <c r="AC11" s="164">
        <f>AC6/AC41</f>
        <v>0.014783143997846972</v>
      </c>
      <c r="AD11" s="149" t="s">
        <v>123</v>
      </c>
      <c r="AE11" s="1" t="s">
        <v>58</v>
      </c>
      <c r="AF11" s="284">
        <f>0.693/AF12</f>
        <v>0.00043312499999999997</v>
      </c>
      <c r="AG11" s="1"/>
      <c r="AH11" s="156" t="s">
        <v>105</v>
      </c>
      <c r="AI11" s="167">
        <f>AI6/AI41</f>
        <v>0.02521362627601601</v>
      </c>
      <c r="AJ11" s="155" t="s">
        <v>123</v>
      </c>
      <c r="AK11" s="156" t="s">
        <v>105</v>
      </c>
      <c r="AL11" s="167">
        <f>AL6/AL41</f>
        <v>0.03695785999461742</v>
      </c>
      <c r="AM11" s="155" t="s">
        <v>123</v>
      </c>
      <c r="AN11" s="136"/>
      <c r="AO11" s="65"/>
      <c r="AP11" s="70"/>
      <c r="AQ11" s="136"/>
      <c r="AR11" s="65"/>
      <c r="AS11" s="70"/>
    </row>
    <row r="12" spans="1:45" ht="14.25">
      <c r="A12" s="75" t="s">
        <v>103</v>
      </c>
      <c r="B12" s="39">
        <v>1.5599552832E-06</v>
      </c>
      <c r="C12" s="75" t="s">
        <v>210</v>
      </c>
      <c r="D12" s="74" t="s">
        <v>83</v>
      </c>
      <c r="E12" s="285">
        <f>B15</f>
        <v>1600</v>
      </c>
      <c r="F12" s="62" t="s">
        <v>84</v>
      </c>
      <c r="G12" s="137" t="s">
        <v>101</v>
      </c>
      <c r="H12" s="143">
        <f>H2*H20*H42*H43</f>
        <v>1.0570819599379706E-07</v>
      </c>
      <c r="I12" s="133" t="s">
        <v>125</v>
      </c>
      <c r="J12" s="137" t="s">
        <v>101</v>
      </c>
      <c r="K12" s="143">
        <f>K2*K20*K42*K43</f>
        <v>1.4696494487751523E-07</v>
      </c>
      <c r="L12" s="133" t="s">
        <v>125</v>
      </c>
      <c r="M12" s="74" t="s">
        <v>83</v>
      </c>
      <c r="N12" s="285">
        <f>B15</f>
        <v>1600</v>
      </c>
      <c r="O12" s="62" t="s">
        <v>84</v>
      </c>
      <c r="P12" s="196" t="s">
        <v>101</v>
      </c>
      <c r="Q12" s="197">
        <f>Q2*Q20*Q42*Q43</f>
        <v>2.3405248831193535E-07</v>
      </c>
      <c r="R12" s="102" t="s">
        <v>125</v>
      </c>
      <c r="S12" s="196" t="s">
        <v>101</v>
      </c>
      <c r="T12" s="197">
        <f>T2*T20*T42*T43</f>
        <v>3.254006060724685E-07</v>
      </c>
      <c r="U12" s="102" t="s">
        <v>125</v>
      </c>
      <c r="V12" s="74" t="s">
        <v>83</v>
      </c>
      <c r="W12" s="285">
        <f>B15</f>
        <v>1600</v>
      </c>
      <c r="X12" s="62" t="s">
        <v>84</v>
      </c>
      <c r="Y12" s="146" t="s">
        <v>101</v>
      </c>
      <c r="Z12" s="165">
        <f>Z2*Z20*Z42*Z43</f>
        <v>2.3405248831193535E-07</v>
      </c>
      <c r="AA12" s="97" t="s">
        <v>125</v>
      </c>
      <c r="AB12" s="146" t="s">
        <v>101</v>
      </c>
      <c r="AC12" s="165">
        <f>AC2*AC20*AC42*AC43</f>
        <v>3.254006060724685E-07</v>
      </c>
      <c r="AD12" s="97" t="s">
        <v>125</v>
      </c>
      <c r="AE12" s="74" t="s">
        <v>83</v>
      </c>
      <c r="AF12" s="285">
        <f>B15</f>
        <v>1600</v>
      </c>
      <c r="AG12" s="62" t="s">
        <v>84</v>
      </c>
      <c r="AH12" s="152" t="s">
        <v>101</v>
      </c>
      <c r="AI12" s="168">
        <f>AI2*AI20*AI42*AI43</f>
        <v>5.851312207798384E-07</v>
      </c>
      <c r="AJ12" s="128" t="s">
        <v>125</v>
      </c>
      <c r="AK12" s="152" t="s">
        <v>101</v>
      </c>
      <c r="AL12" s="168">
        <f>AL2*AL20*AL42*AL43</f>
        <v>8.135015151811715E-07</v>
      </c>
      <c r="AM12" s="128" t="s">
        <v>125</v>
      </c>
      <c r="AN12" s="136"/>
      <c r="AO12" s="65"/>
      <c r="AP12" s="49"/>
      <c r="AQ12" s="136"/>
      <c r="AR12" s="65"/>
      <c r="AS12" s="49"/>
    </row>
    <row r="13" spans="1:45" ht="12.75">
      <c r="A13" s="75" t="s">
        <v>104</v>
      </c>
      <c r="B13" s="39">
        <v>4.4650217088E-06</v>
      </c>
      <c r="C13" s="75" t="s">
        <v>210</v>
      </c>
      <c r="D13" s="66" t="s">
        <v>150</v>
      </c>
      <c r="E13" s="286">
        <f>1-EXP(-E11*E9)</f>
        <v>0.008625088650083601</v>
      </c>
      <c r="G13" s="139" t="s">
        <v>102</v>
      </c>
      <c r="H13" s="144">
        <f>H3*H20*H42*H44</f>
        <v>5.8302135790425E-10</v>
      </c>
      <c r="I13" s="140" t="s">
        <v>121</v>
      </c>
      <c r="J13" s="139" t="s">
        <v>102</v>
      </c>
      <c r="K13" s="144">
        <f>K3*K20*K42*K44</f>
        <v>1.408550322331533E-09</v>
      </c>
      <c r="L13" s="140" t="s">
        <v>121</v>
      </c>
      <c r="M13" s="66" t="s">
        <v>150</v>
      </c>
      <c r="N13" s="286">
        <f>1-EXP(-N11*N9)</f>
        <v>0.006475815938328355</v>
      </c>
      <c r="P13" s="199" t="s">
        <v>102</v>
      </c>
      <c r="Q13" s="200">
        <f>Q3*Q20*Q42*Q44</f>
        <v>1.2908894932281361E-09</v>
      </c>
      <c r="R13" s="201" t="s">
        <v>121</v>
      </c>
      <c r="S13" s="199" t="s">
        <v>102</v>
      </c>
      <c r="T13" s="200">
        <f>T3*T20*T42*T44</f>
        <v>3.118724189310913E-09</v>
      </c>
      <c r="U13" s="201" t="s">
        <v>121</v>
      </c>
      <c r="V13" s="66" t="s">
        <v>150</v>
      </c>
      <c r="W13" s="286">
        <f>1-EXP(-W11*W9)</f>
        <v>0.006475815938328355</v>
      </c>
      <c r="Y13" s="148" t="s">
        <v>102</v>
      </c>
      <c r="Z13" s="163">
        <f>Z3*Z20*Z42*Z44</f>
        <v>1.2908894932281361E-09</v>
      </c>
      <c r="AA13" s="149" t="s">
        <v>121</v>
      </c>
      <c r="AB13" s="148" t="s">
        <v>102</v>
      </c>
      <c r="AC13" s="163">
        <f>AC3*AC20*AC42*AC44</f>
        <v>3.118724189310913E-09</v>
      </c>
      <c r="AD13" s="149" t="s">
        <v>121</v>
      </c>
      <c r="AE13" s="66" t="s">
        <v>150</v>
      </c>
      <c r="AF13" s="286">
        <f>1-EXP(-AF11*AF9)</f>
        <v>0.006475815938328355</v>
      </c>
      <c r="AH13" s="154" t="s">
        <v>102</v>
      </c>
      <c r="AI13" s="166">
        <f>AI3*AI20*AI42*AI44</f>
        <v>3.2272237330703396E-09</v>
      </c>
      <c r="AJ13" s="155" t="s">
        <v>121</v>
      </c>
      <c r="AK13" s="154" t="s">
        <v>102</v>
      </c>
      <c r="AL13" s="166">
        <f>AL3*AL20*AL42*AL44</f>
        <v>7.796810473277281E-09</v>
      </c>
      <c r="AM13" s="155" t="s">
        <v>121</v>
      </c>
      <c r="AN13" s="136"/>
      <c r="AO13" s="65"/>
      <c r="AP13" s="70"/>
      <c r="AQ13" s="136"/>
      <c r="AR13" s="65"/>
      <c r="AS13" s="70"/>
    </row>
    <row r="14" spans="1:45" ht="12.75">
      <c r="A14" s="75" t="s">
        <v>105</v>
      </c>
      <c r="B14" s="39">
        <v>7.099197696E-06</v>
      </c>
      <c r="C14" s="75" t="s">
        <v>210</v>
      </c>
      <c r="D14" s="75" t="s">
        <v>221</v>
      </c>
      <c r="E14" s="285">
        <f>B8</f>
        <v>6.771E-10</v>
      </c>
      <c r="F14" s="26" t="s">
        <v>59</v>
      </c>
      <c r="G14" s="139" t="s">
        <v>103</v>
      </c>
      <c r="H14" s="144">
        <f>H4*H20*H42*H43</f>
        <v>5.673112015535368E-07</v>
      </c>
      <c r="I14" s="130" t="s">
        <v>125</v>
      </c>
      <c r="J14" s="139" t="s">
        <v>103</v>
      </c>
      <c r="K14" s="144">
        <f>K4*K20*K42*K43</f>
        <v>1.000927237831643E-06</v>
      </c>
      <c r="L14" s="130" t="s">
        <v>125</v>
      </c>
      <c r="M14" s="81" t="s">
        <v>222</v>
      </c>
      <c r="N14" s="285">
        <f>B9</f>
        <v>2.9489E-10</v>
      </c>
      <c r="O14" s="26" t="s">
        <v>59</v>
      </c>
      <c r="P14" s="199" t="s">
        <v>103</v>
      </c>
      <c r="Q14" s="200">
        <f>Q4*Q20*Q42*Q43</f>
        <v>1.256105045805821E-06</v>
      </c>
      <c r="R14" s="99" t="s">
        <v>125</v>
      </c>
      <c r="S14" s="199" t="s">
        <v>103</v>
      </c>
      <c r="T14" s="200">
        <f>T4*T20*T42*T43</f>
        <v>2.216190603114968E-06</v>
      </c>
      <c r="U14" s="99" t="s">
        <v>125</v>
      </c>
      <c r="V14" s="81" t="s">
        <v>222</v>
      </c>
      <c r="W14" s="285">
        <f>B9</f>
        <v>2.9489E-10</v>
      </c>
      <c r="X14" s="26" t="s">
        <v>59</v>
      </c>
      <c r="Y14" s="148" t="s">
        <v>103</v>
      </c>
      <c r="Z14" s="163">
        <f>Z4*Z20*Z42*Z43</f>
        <v>1.256105045805821E-06</v>
      </c>
      <c r="AA14" s="94" t="s">
        <v>125</v>
      </c>
      <c r="AB14" s="148" t="s">
        <v>103</v>
      </c>
      <c r="AC14" s="163">
        <f>AC4*AC20*AC42*AC43</f>
        <v>2.216190603114968E-06</v>
      </c>
      <c r="AD14" s="94" t="s">
        <v>125</v>
      </c>
      <c r="AE14" s="81" t="s">
        <v>222</v>
      </c>
      <c r="AF14" s="285">
        <f>B9</f>
        <v>2.9489E-10</v>
      </c>
      <c r="AG14" s="26" t="s">
        <v>59</v>
      </c>
      <c r="AH14" s="154" t="s">
        <v>103</v>
      </c>
      <c r="AI14" s="166">
        <f>AI4*AI20*AI42*AI43</f>
        <v>3.1402626145145517E-06</v>
      </c>
      <c r="AJ14" s="125" t="s">
        <v>125</v>
      </c>
      <c r="AK14" s="154" t="s">
        <v>103</v>
      </c>
      <c r="AL14" s="166">
        <f>AL4*AL20*AL42*AL43</f>
        <v>5.5404765077874215E-06</v>
      </c>
      <c r="AM14" s="125" t="s">
        <v>125</v>
      </c>
      <c r="AN14" s="136"/>
      <c r="AO14" s="65"/>
      <c r="AP14" s="49"/>
      <c r="AQ14" s="136"/>
      <c r="AR14" s="65"/>
      <c r="AS14" s="49"/>
    </row>
    <row r="15" spans="1:45" ht="12.75">
      <c r="A15" s="76" t="s">
        <v>83</v>
      </c>
      <c r="B15" s="39">
        <v>1600</v>
      </c>
      <c r="C15" s="274" t="s">
        <v>127</v>
      </c>
      <c r="D15" s="75" t="s">
        <v>220</v>
      </c>
      <c r="E15" s="285">
        <f>B7</f>
        <v>2.8231E-08</v>
      </c>
      <c r="F15" s="26" t="s">
        <v>59</v>
      </c>
      <c r="G15" s="139" t="s">
        <v>104</v>
      </c>
      <c r="H15" s="144">
        <f>H5*H20*H42*H43</f>
        <v>1.9820286748836954E-07</v>
      </c>
      <c r="I15" s="130" t="s">
        <v>125</v>
      </c>
      <c r="J15" s="139" t="s">
        <v>104</v>
      </c>
      <c r="K15" s="144">
        <f>K5*K20*K42*K43</f>
        <v>2.9626580079144355E-07</v>
      </c>
      <c r="L15" s="130" t="s">
        <v>125</v>
      </c>
      <c r="M15" s="75" t="s">
        <v>220</v>
      </c>
      <c r="N15" s="285">
        <f>B7</f>
        <v>2.8231E-08</v>
      </c>
      <c r="O15" s="26" t="s">
        <v>59</v>
      </c>
      <c r="P15" s="199" t="s">
        <v>104</v>
      </c>
      <c r="Q15" s="200">
        <f>Q5*Q20*Q42*Q43</f>
        <v>4.3884841558487885E-07</v>
      </c>
      <c r="R15" s="99" t="s">
        <v>125</v>
      </c>
      <c r="S15" s="199" t="s">
        <v>104</v>
      </c>
      <c r="T15" s="200">
        <f>T5*T20*T42*T43</f>
        <v>6.559732405331606E-07</v>
      </c>
      <c r="U15" s="99" t="s">
        <v>125</v>
      </c>
      <c r="V15" s="75" t="s">
        <v>220</v>
      </c>
      <c r="W15" s="285">
        <f>B7</f>
        <v>2.8231E-08</v>
      </c>
      <c r="X15" s="26" t="s">
        <v>59</v>
      </c>
      <c r="Y15" s="148" t="s">
        <v>104</v>
      </c>
      <c r="Z15" s="163">
        <f>Z5*Z20*Z42*Z43</f>
        <v>4.3884841558487885E-07</v>
      </c>
      <c r="AA15" s="94" t="s">
        <v>125</v>
      </c>
      <c r="AB15" s="148" t="s">
        <v>104</v>
      </c>
      <c r="AC15" s="163">
        <f>AC5*AC20*AC42*AC43</f>
        <v>6.559732405331606E-07</v>
      </c>
      <c r="AD15" s="94" t="s">
        <v>125</v>
      </c>
      <c r="AE15" s="75" t="s">
        <v>220</v>
      </c>
      <c r="AF15" s="285">
        <f>B7</f>
        <v>2.8231E-08</v>
      </c>
      <c r="AG15" s="26" t="s">
        <v>59</v>
      </c>
      <c r="AH15" s="154" t="s">
        <v>104</v>
      </c>
      <c r="AI15" s="166">
        <f>AI5*AI20*AI42*AI43</f>
        <v>1.0971210389621972E-06</v>
      </c>
      <c r="AJ15" s="125" t="s">
        <v>125</v>
      </c>
      <c r="AK15" s="154" t="s">
        <v>104</v>
      </c>
      <c r="AL15" s="166">
        <f>AL5*AL20*AL42*AL43</f>
        <v>1.639933101332901E-06</v>
      </c>
      <c r="AM15" s="125" t="s">
        <v>125</v>
      </c>
      <c r="AN15" s="136"/>
      <c r="AO15" s="65"/>
      <c r="AP15" s="49"/>
      <c r="AQ15" s="136"/>
      <c r="AR15" s="65"/>
      <c r="AS15" s="49"/>
    </row>
    <row r="16" spans="1:45" s="1" customFormat="1" ht="13.5" thickBot="1">
      <c r="A16" s="86" t="s">
        <v>130</v>
      </c>
      <c r="B16" s="300">
        <v>0.791921664626683</v>
      </c>
      <c r="C16" s="87"/>
      <c r="D16" s="75" t="s">
        <v>102</v>
      </c>
      <c r="E16" s="287">
        <f>B11</f>
        <v>1.51792056E-06</v>
      </c>
      <c r="F16" s="26" t="s">
        <v>212</v>
      </c>
      <c r="G16" s="141" t="s">
        <v>105</v>
      </c>
      <c r="H16" s="145">
        <f>H6*H20*H42*H43</f>
        <v>1.246591719203166E-07</v>
      </c>
      <c r="I16" s="134" t="s">
        <v>125</v>
      </c>
      <c r="J16" s="141" t="s">
        <v>105</v>
      </c>
      <c r="K16" s="145">
        <f>K6*K20*K42*K43</f>
        <v>1.8272406247483955E-07</v>
      </c>
      <c r="L16" s="134" t="s">
        <v>125</v>
      </c>
      <c r="M16" s="75" t="s">
        <v>102</v>
      </c>
      <c r="N16" s="287">
        <f>B11</f>
        <v>1.51792056E-06</v>
      </c>
      <c r="O16" s="26" t="s">
        <v>212</v>
      </c>
      <c r="P16" s="202" t="s">
        <v>105</v>
      </c>
      <c r="Q16" s="203">
        <f>Q6*Q20*Q42*Q43</f>
        <v>2.7601255611785797E-07</v>
      </c>
      <c r="R16" s="103" t="s">
        <v>125</v>
      </c>
      <c r="S16" s="202" t="s">
        <v>105</v>
      </c>
      <c r="T16" s="203">
        <f>T6*T20*T42*T43</f>
        <v>4.0457621185032124E-07</v>
      </c>
      <c r="U16" s="103" t="s">
        <v>125</v>
      </c>
      <c r="V16" s="75" t="s">
        <v>102</v>
      </c>
      <c r="W16" s="285">
        <f>B11</f>
        <v>1.51792056E-06</v>
      </c>
      <c r="X16" s="26" t="s">
        <v>212</v>
      </c>
      <c r="Y16" s="150" t="s">
        <v>105</v>
      </c>
      <c r="Z16" s="164">
        <f>Z6*Z20*Z42*Z43</f>
        <v>2.7601255611785797E-07</v>
      </c>
      <c r="AA16" s="98" t="s">
        <v>125</v>
      </c>
      <c r="AB16" s="150" t="s">
        <v>105</v>
      </c>
      <c r="AC16" s="164">
        <f>AC6*AC20*AC42*AC43</f>
        <v>4.0457621185032124E-07</v>
      </c>
      <c r="AD16" s="98" t="s">
        <v>125</v>
      </c>
      <c r="AE16" s="75" t="s">
        <v>102</v>
      </c>
      <c r="AF16" s="287">
        <f>B11</f>
        <v>1.51792056E-06</v>
      </c>
      <c r="AG16" s="26" t="s">
        <v>212</v>
      </c>
      <c r="AH16" s="156" t="s">
        <v>105</v>
      </c>
      <c r="AI16" s="167">
        <f>AI6*AI20*AI42*AI43</f>
        <v>6.900313902946451E-07</v>
      </c>
      <c r="AJ16" s="129" t="s">
        <v>125</v>
      </c>
      <c r="AK16" s="156" t="s">
        <v>105</v>
      </c>
      <c r="AL16" s="167">
        <f>AL6*AL20*AL42*AL43</f>
        <v>1.0114405296258029E-06</v>
      </c>
      <c r="AM16" s="129" t="s">
        <v>125</v>
      </c>
      <c r="AN16" s="136"/>
      <c r="AO16" s="65"/>
      <c r="AP16" s="49"/>
      <c r="AQ16" s="136"/>
      <c r="AR16" s="65"/>
      <c r="AS16" s="49"/>
    </row>
    <row r="17" spans="1:44" ht="12.75">
      <c r="A17" s="86" t="s">
        <v>131</v>
      </c>
      <c r="B17" s="300">
        <v>0.455721393034826</v>
      </c>
      <c r="C17" s="87"/>
      <c r="D17" s="2" t="s">
        <v>90</v>
      </c>
      <c r="E17" s="288">
        <f>(E8*E9*E11)/(((1-EXP(-E10*E9))/(E10*E9))*E13*E14*E22)</f>
        <v>0.020191183890696022</v>
      </c>
      <c r="F17" s="2" t="s">
        <v>56</v>
      </c>
      <c r="G17" t="s">
        <v>57</v>
      </c>
      <c r="H17" s="45">
        <f>B6</f>
        <v>1E-06</v>
      </c>
      <c r="J17" t="s">
        <v>57</v>
      </c>
      <c r="K17" s="45">
        <f>B6</f>
        <v>1E-06</v>
      </c>
      <c r="M17" s="2" t="s">
        <v>90</v>
      </c>
      <c r="N17" s="288">
        <f>(N8*N9*N11)/(((1-EXP(-N10*N9))/(N10*N9))*N13*N14*N22*N30*N31)</f>
        <v>0.050313573782675265</v>
      </c>
      <c r="O17" s="2" t="s">
        <v>56</v>
      </c>
      <c r="P17" t="s">
        <v>57</v>
      </c>
      <c r="Q17" s="45">
        <f>B6</f>
        <v>1E-06</v>
      </c>
      <c r="S17" t="s">
        <v>57</v>
      </c>
      <c r="T17" s="45">
        <f>B6</f>
        <v>1E-06</v>
      </c>
      <c r="V17" s="2" t="s">
        <v>90</v>
      </c>
      <c r="W17" s="288">
        <f>(W8*W9*W11)/(((1-EXP(-W10*W9))/(W10*W9))*W13*W14*W22*W30*W31)</f>
        <v>0.050313573782675265</v>
      </c>
      <c r="X17" s="2" t="s">
        <v>56</v>
      </c>
      <c r="Y17" t="s">
        <v>57</v>
      </c>
      <c r="Z17" s="45">
        <f>B6</f>
        <v>1E-06</v>
      </c>
      <c r="AB17" t="s">
        <v>57</v>
      </c>
      <c r="AC17" s="45">
        <f>B6</f>
        <v>1E-06</v>
      </c>
      <c r="AE17" s="2" t="s">
        <v>90</v>
      </c>
      <c r="AF17" s="288">
        <f>(AF8*AF9*AF11)/(((1-EXP(-AF10*AF9))/(AF10*AF9))*AF13*AF14*AF22*AF30*AF31)</f>
        <v>0.050313573782675265</v>
      </c>
      <c r="AG17" s="2" t="s">
        <v>56</v>
      </c>
      <c r="AH17" t="s">
        <v>57</v>
      </c>
      <c r="AI17" s="45">
        <f>B6</f>
        <v>1E-06</v>
      </c>
      <c r="AK17" t="s">
        <v>57</v>
      </c>
      <c r="AL17" s="45">
        <f>B6</f>
        <v>1E-06</v>
      </c>
      <c r="AO17" s="47"/>
      <c r="AR17" s="47"/>
    </row>
    <row r="18" spans="1:39" ht="12.75">
      <c r="A18" s="86" t="s">
        <v>132</v>
      </c>
      <c r="B18" s="300">
        <v>0.624031007751938</v>
      </c>
      <c r="C18" s="87"/>
      <c r="D18" s="66" t="s">
        <v>110</v>
      </c>
      <c r="E18" s="289">
        <f>(E8*E9*E11)/(((1-EXP(-E10*E9))/(E10*E9))*E13*E15*E23*(1/E48)*E46*(E41+E42)*(1/24))</f>
        <v>0.01894151145755794</v>
      </c>
      <c r="F18" s="2" t="s">
        <v>56</v>
      </c>
      <c r="G18" t="s">
        <v>223</v>
      </c>
      <c r="H18" s="267">
        <f>H28</f>
        <v>20</v>
      </c>
      <c r="I18" t="s">
        <v>209</v>
      </c>
      <c r="J18" t="s">
        <v>223</v>
      </c>
      <c r="K18" s="267">
        <f>K28</f>
        <v>20</v>
      </c>
      <c r="L18" t="s">
        <v>209</v>
      </c>
      <c r="M18" s="66" t="s">
        <v>110</v>
      </c>
      <c r="N18" s="289">
        <f>(N8*N9*N11)/(((1-EXP(-N10*N9))/(N10*N9))*N13*N15*N23*(1/N38)*N36*N26*N30*N29)</f>
        <v>0.06027617294743215</v>
      </c>
      <c r="O18" s="2" t="s">
        <v>56</v>
      </c>
      <c r="P18" t="s">
        <v>224</v>
      </c>
      <c r="Q18" s="267">
        <f>Q28</f>
        <v>15</v>
      </c>
      <c r="R18" t="s">
        <v>209</v>
      </c>
      <c r="S18" t="s">
        <v>224</v>
      </c>
      <c r="T18" s="267">
        <f>T28</f>
        <v>15</v>
      </c>
      <c r="U18" t="s">
        <v>209</v>
      </c>
      <c r="V18" s="66" t="s">
        <v>110</v>
      </c>
      <c r="W18" s="289">
        <f>(W8*W9*W11)/(((1-EXP(-W10*W9))/(W10*W9))*W13*W15*W23*(1/W38)*W36*W26*W30*W29)</f>
        <v>0.06027617294743215</v>
      </c>
      <c r="X18" s="2" t="s">
        <v>56</v>
      </c>
      <c r="Y18" t="s">
        <v>225</v>
      </c>
      <c r="Z18" s="267">
        <f>Z28</f>
        <v>15</v>
      </c>
      <c r="AA18" t="s">
        <v>209</v>
      </c>
      <c r="AB18" t="s">
        <v>225</v>
      </c>
      <c r="AC18" s="267">
        <f>AC28</f>
        <v>15</v>
      </c>
      <c r="AD18" t="s">
        <v>209</v>
      </c>
      <c r="AE18" s="66" t="s">
        <v>110</v>
      </c>
      <c r="AF18" s="289">
        <f>(AF8*AF9*AF11)/(((1-EXP(-AF10*AF9))/(AF10*AF9))*AF13*AF15*AF23*(1/AF38)*AF36*AF26*AF30*AF29)</f>
        <v>0.06027617294743215</v>
      </c>
      <c r="AG18" s="2" t="s">
        <v>56</v>
      </c>
      <c r="AH18" t="s">
        <v>226</v>
      </c>
      <c r="AI18" s="267">
        <f>AI28</f>
        <v>15</v>
      </c>
      <c r="AJ18" t="s">
        <v>209</v>
      </c>
      <c r="AK18" t="s">
        <v>226</v>
      </c>
      <c r="AL18" s="267">
        <f>AL28</f>
        <v>15</v>
      </c>
      <c r="AM18" t="s">
        <v>209</v>
      </c>
    </row>
    <row r="19" spans="1:44" ht="12.75">
      <c r="A19" s="86" t="s">
        <v>133</v>
      </c>
      <c r="B19" s="300">
        <v>0.736572890025575</v>
      </c>
      <c r="C19" s="83"/>
      <c r="D19" s="32" t="s">
        <v>111</v>
      </c>
      <c r="E19" s="289">
        <f>(E8*E9*E11)/(((1-EXP(-E10*E9))/(E10*E9))*E13*E15*E23*(1/E47)*E46*(E41+E42)*(1/24))</f>
        <v>0.00013308290733168908</v>
      </c>
      <c r="F19" s="2" t="s">
        <v>56</v>
      </c>
      <c r="G19" s="1" t="s">
        <v>58</v>
      </c>
      <c r="H19" s="284">
        <f>0.693/H20</f>
        <v>0.00043312499999999997</v>
      </c>
      <c r="I19" s="1"/>
      <c r="J19" s="1" t="s">
        <v>58</v>
      </c>
      <c r="K19" s="284">
        <f>0.693/K20</f>
        <v>0.00043312499999999997</v>
      </c>
      <c r="L19" s="1"/>
      <c r="M19" s="32" t="s">
        <v>111</v>
      </c>
      <c r="N19" s="289">
        <f>(N8*N9*N11)/(((1-EXP(-N10*N9))/(N10*N9))*N13*N15*N23*(1/N37)*N36*N26*N30*N29)</f>
        <v>0.0004234977571588223</v>
      </c>
      <c r="O19" s="1"/>
      <c r="P19" s="1" t="s">
        <v>58</v>
      </c>
      <c r="Q19" s="284">
        <f>W11</f>
        <v>0.00043312499999999997</v>
      </c>
      <c r="R19" s="1"/>
      <c r="S19" s="1" t="s">
        <v>58</v>
      </c>
      <c r="T19" s="284">
        <f>W11</f>
        <v>0.00043312499999999997</v>
      </c>
      <c r="U19" s="1"/>
      <c r="V19" s="32" t="s">
        <v>111</v>
      </c>
      <c r="W19" s="289">
        <f>(W8*W9*W11)/(((1-EXP(-W10*W9))/(W10*W9))*W13*W15*W23*(1/W37)*W36*W26*W30*W29)</f>
        <v>0.0004234977571588223</v>
      </c>
      <c r="X19" s="26" t="s">
        <v>56</v>
      </c>
      <c r="Y19" s="1" t="s">
        <v>58</v>
      </c>
      <c r="Z19" s="284">
        <f>W11</f>
        <v>0.00043312499999999997</v>
      </c>
      <c r="AA19" s="1"/>
      <c r="AB19" s="1" t="s">
        <v>58</v>
      </c>
      <c r="AC19" s="284">
        <f>W11</f>
        <v>0.00043312499999999997</v>
      </c>
      <c r="AD19" s="1"/>
      <c r="AE19" s="32" t="s">
        <v>111</v>
      </c>
      <c r="AF19" s="289">
        <f>(AF8*AF9*AF11)/(((1-EXP(-AF10*AF9))/(AF10*AF9))*AF13*AF15*AF23*(1/AF37)*AF36*AF26*AF30*AF29)</f>
        <v>0.0004234977571588223</v>
      </c>
      <c r="AG19" s="2" t="s">
        <v>56</v>
      </c>
      <c r="AH19" s="1" t="s">
        <v>58</v>
      </c>
      <c r="AI19" s="284">
        <f>W11</f>
        <v>0.00043312499999999997</v>
      </c>
      <c r="AJ19" s="1"/>
      <c r="AK19" s="1" t="s">
        <v>58</v>
      </c>
      <c r="AL19" s="284">
        <f>W11</f>
        <v>0.00043312499999999997</v>
      </c>
      <c r="AO19" s="50"/>
      <c r="AR19" s="50"/>
    </row>
    <row r="20" spans="1:45" ht="14.25">
      <c r="A20" s="86" t="s">
        <v>134</v>
      </c>
      <c r="B20" s="300">
        <v>0.751131221719457</v>
      </c>
      <c r="C20" s="83"/>
      <c r="D20" s="2" t="s">
        <v>91</v>
      </c>
      <c r="E20" s="290">
        <f>(E8*E9*E11)/(((1-EXP(-E10*E9))/(E10*E9))*E13*E16*E39*E40*E28*(1/365)*E45*((E41*E43)+(E42*E44))*(1/24)*E30)</f>
        <v>10.577136202662373</v>
      </c>
      <c r="F20" s="2" t="s">
        <v>56</v>
      </c>
      <c r="G20" s="74" t="s">
        <v>83</v>
      </c>
      <c r="H20" s="284">
        <f>B15</f>
        <v>1600</v>
      </c>
      <c r="I20" s="62" t="s">
        <v>84</v>
      </c>
      <c r="J20" s="74" t="s">
        <v>83</v>
      </c>
      <c r="K20" s="284">
        <f>B15</f>
        <v>1600</v>
      </c>
      <c r="L20" s="62" t="s">
        <v>84</v>
      </c>
      <c r="M20" s="2" t="s">
        <v>91</v>
      </c>
      <c r="N20" s="290">
        <f>(N8*N9*N11)/(((1-EXP(-N10*N9))/(N10*N9))*N13*N16*N34*N32*N33*N35*N26*(1/24)*N30*(1/365)*N31)</f>
        <v>17.614573607554327</v>
      </c>
      <c r="O20" s="2" t="s">
        <v>56</v>
      </c>
      <c r="P20" s="74" t="s">
        <v>83</v>
      </c>
      <c r="Q20" s="284">
        <f>W12</f>
        <v>1600</v>
      </c>
      <c r="R20" s="62" t="s">
        <v>84</v>
      </c>
      <c r="S20" s="74" t="s">
        <v>83</v>
      </c>
      <c r="T20" s="284">
        <f>W12</f>
        <v>1600</v>
      </c>
      <c r="U20" s="62" t="s">
        <v>84</v>
      </c>
      <c r="V20" s="2" t="s">
        <v>91</v>
      </c>
      <c r="W20" s="290">
        <f>(W8*W9*W11)/(((1-EXP(-W10*W9))/(W10*W9))*W13*W16*W34*W32*W33*W35*W26*(1/24)*W30*(1/365)*W31)</f>
        <v>17.614573607554327</v>
      </c>
      <c r="X20" s="2" t="s">
        <v>56</v>
      </c>
      <c r="Y20" s="74" t="s">
        <v>83</v>
      </c>
      <c r="Z20" s="284">
        <f>W12</f>
        <v>1600</v>
      </c>
      <c r="AA20" s="62" t="s">
        <v>84</v>
      </c>
      <c r="AB20" s="74" t="s">
        <v>83</v>
      </c>
      <c r="AC20" s="284">
        <f>W12</f>
        <v>1600</v>
      </c>
      <c r="AD20" s="62" t="s">
        <v>84</v>
      </c>
      <c r="AE20" s="2" t="s">
        <v>91</v>
      </c>
      <c r="AF20" s="290">
        <f>(AF8*AF9*AF11)/(((1-EXP(-AF10*AF9))/(AF10*AF9))*AF13*AF16*AF34*AF32*AF33*AF35*AF26*(1/24)*AF30*(1/365)*AF31)</f>
        <v>44.03643401888583</v>
      </c>
      <c r="AG20" s="2" t="s">
        <v>56</v>
      </c>
      <c r="AH20" s="74" t="s">
        <v>83</v>
      </c>
      <c r="AI20" s="284">
        <f>W12</f>
        <v>1600</v>
      </c>
      <c r="AJ20" s="62" t="s">
        <v>84</v>
      </c>
      <c r="AK20" s="74" t="s">
        <v>83</v>
      </c>
      <c r="AL20" s="284">
        <f>W12</f>
        <v>1600</v>
      </c>
      <c r="AM20" s="61" t="s">
        <v>84</v>
      </c>
      <c r="AN20" s="74"/>
      <c r="AO20" s="51"/>
      <c r="AP20" s="74"/>
      <c r="AQ20" s="74"/>
      <c r="AR20" s="51"/>
      <c r="AS20" s="74"/>
    </row>
    <row r="21" spans="1:38" ht="12.75">
      <c r="A21" s="77" t="s">
        <v>138</v>
      </c>
      <c r="B21" s="42">
        <v>1</v>
      </c>
      <c r="C21" s="77" t="s">
        <v>137</v>
      </c>
      <c r="E21" s="267"/>
      <c r="G21" s="66" t="s">
        <v>150</v>
      </c>
      <c r="H21" s="286">
        <f>1-EXP(-H19*H18)</f>
        <v>0.008625088650083601</v>
      </c>
      <c r="J21" s="66" t="s">
        <v>150</v>
      </c>
      <c r="K21" s="286">
        <f>1-EXP(-K19*K18)</f>
        <v>0.008625088650083601</v>
      </c>
      <c r="N21" s="267"/>
      <c r="P21" s="66" t="s">
        <v>150</v>
      </c>
      <c r="Q21" s="286">
        <f>1-EXP(-Q19*Q18)</f>
        <v>0.006475815938328355</v>
      </c>
      <c r="S21" s="66" t="s">
        <v>150</v>
      </c>
      <c r="T21" s="286">
        <f>1-EXP(-T19*T18)</f>
        <v>0.006475815938328355</v>
      </c>
      <c r="W21" s="267"/>
      <c r="Y21" s="66" t="s">
        <v>150</v>
      </c>
      <c r="Z21" s="286">
        <f>1-EXP(-Z19*Z18)</f>
        <v>0.006475815938328355</v>
      </c>
      <c r="AB21" s="66" t="s">
        <v>150</v>
      </c>
      <c r="AC21" s="286">
        <f>1-EXP(-AC19*AC18)</f>
        <v>0.006475815938328355</v>
      </c>
      <c r="AF21" s="267"/>
      <c r="AH21" s="66" t="s">
        <v>150</v>
      </c>
      <c r="AI21" s="286">
        <f>1-EXP(-AI19*AI18)</f>
        <v>0.006475815938328355</v>
      </c>
      <c r="AK21" s="66" t="s">
        <v>150</v>
      </c>
      <c r="AL21" s="286">
        <f>1-EXP(-AL19*AL18)</f>
        <v>0.006475815938328355</v>
      </c>
    </row>
    <row r="22" spans="1:39" ht="12.75">
      <c r="A22" s="87" t="s">
        <v>117</v>
      </c>
      <c r="B22" s="299">
        <v>226.0254</v>
      </c>
      <c r="C22" s="87" t="s">
        <v>118</v>
      </c>
      <c r="D22" s="217" t="s">
        <v>87</v>
      </c>
      <c r="E22" s="291">
        <f>((E24*E27*E29*E25*E32*E34*E36)+(E24*E26*E28*E25*E31*E33*E35))</f>
        <v>558593.75</v>
      </c>
      <c r="F22" s="218" t="s">
        <v>73</v>
      </c>
      <c r="G22" s="75" t="s">
        <v>101</v>
      </c>
      <c r="H22" s="45">
        <f>B10</f>
        <v>8.371915704E-06</v>
      </c>
      <c r="I22" s="75" t="s">
        <v>210</v>
      </c>
      <c r="J22" s="75" t="s">
        <v>101</v>
      </c>
      <c r="K22" s="45">
        <f>B10</f>
        <v>8.371915704E-06</v>
      </c>
      <c r="L22" s="75" t="s">
        <v>210</v>
      </c>
      <c r="M22" s="217" t="s">
        <v>95</v>
      </c>
      <c r="N22" s="291">
        <f>N24*N26*N25*N27*N28</f>
        <v>468.75</v>
      </c>
      <c r="O22" s="253" t="s">
        <v>60</v>
      </c>
      <c r="P22" s="75" t="s">
        <v>101</v>
      </c>
      <c r="Q22" s="45">
        <f>B10</f>
        <v>8.371915704E-06</v>
      </c>
      <c r="R22" s="75" t="s">
        <v>210</v>
      </c>
      <c r="S22" s="75" t="s">
        <v>101</v>
      </c>
      <c r="T22" s="45">
        <f>B10</f>
        <v>8.371915704E-06</v>
      </c>
      <c r="U22" s="75" t="s">
        <v>210</v>
      </c>
      <c r="V22" s="217" t="s">
        <v>88</v>
      </c>
      <c r="W22" s="291">
        <f>W24*W26*W25*W27*W28</f>
        <v>468.75</v>
      </c>
      <c r="X22" s="253" t="s">
        <v>60</v>
      </c>
      <c r="Y22" s="75" t="s">
        <v>101</v>
      </c>
      <c r="Z22" s="45">
        <f>B10</f>
        <v>8.371915704E-06</v>
      </c>
      <c r="AA22" s="75" t="s">
        <v>210</v>
      </c>
      <c r="AB22" s="75" t="s">
        <v>101</v>
      </c>
      <c r="AC22" s="45">
        <f>B10</f>
        <v>8.371915704E-06</v>
      </c>
      <c r="AD22" s="75" t="s">
        <v>210</v>
      </c>
      <c r="AE22" s="217" t="s">
        <v>96</v>
      </c>
      <c r="AF22" s="291">
        <f>AF24*AF26*AF25*AF27*AF28</f>
        <v>468.75</v>
      </c>
      <c r="AG22" s="253" t="s">
        <v>60</v>
      </c>
      <c r="AH22" s="75" t="s">
        <v>101</v>
      </c>
      <c r="AI22" s="45">
        <f>B10</f>
        <v>8.371915704E-06</v>
      </c>
      <c r="AJ22" s="75" t="s">
        <v>210</v>
      </c>
      <c r="AK22" s="75" t="s">
        <v>101</v>
      </c>
      <c r="AL22" s="45">
        <f>B10</f>
        <v>8.371915704E-06</v>
      </c>
      <c r="AM22" s="75" t="s">
        <v>210</v>
      </c>
    </row>
    <row r="23" spans="1:40" ht="12.75">
      <c r="A23" s="75" t="s">
        <v>140</v>
      </c>
      <c r="B23" s="42">
        <v>5</v>
      </c>
      <c r="C23" s="75" t="s">
        <v>141</v>
      </c>
      <c r="D23" s="219" t="s">
        <v>89</v>
      </c>
      <c r="E23" s="292">
        <f>((E38*E32*E29)+(E31*E37*E28))</f>
        <v>38500</v>
      </c>
      <c r="F23" s="220" t="s">
        <v>92</v>
      </c>
      <c r="G23" s="75" t="s">
        <v>102</v>
      </c>
      <c r="H23" s="45">
        <f>B11</f>
        <v>1.51792056E-06</v>
      </c>
      <c r="I23" s="75" t="s">
        <v>211</v>
      </c>
      <c r="J23" s="75" t="s">
        <v>102</v>
      </c>
      <c r="K23" s="45">
        <f>B11</f>
        <v>1.51792056E-06</v>
      </c>
      <c r="L23" s="75" t="s">
        <v>211</v>
      </c>
      <c r="M23" s="219" t="s">
        <v>100</v>
      </c>
      <c r="N23" s="293">
        <f>B56</f>
        <v>5</v>
      </c>
      <c r="O23" s="220" t="s">
        <v>98</v>
      </c>
      <c r="P23" s="75" t="s">
        <v>102</v>
      </c>
      <c r="Q23" s="45">
        <f>B11</f>
        <v>1.51792056E-06</v>
      </c>
      <c r="R23" s="75" t="s">
        <v>211</v>
      </c>
      <c r="S23" s="75" t="s">
        <v>102</v>
      </c>
      <c r="T23" s="45">
        <f>B11</f>
        <v>1.51792056E-06</v>
      </c>
      <c r="U23" s="75" t="s">
        <v>211</v>
      </c>
      <c r="V23" s="219" t="s">
        <v>97</v>
      </c>
      <c r="W23" s="293">
        <f>B64</f>
        <v>5</v>
      </c>
      <c r="X23" s="220" t="s">
        <v>98</v>
      </c>
      <c r="Y23" s="75" t="s">
        <v>102</v>
      </c>
      <c r="Z23" s="45">
        <f>B11</f>
        <v>1.51792056E-06</v>
      </c>
      <c r="AA23" s="75" t="s">
        <v>211</v>
      </c>
      <c r="AB23" s="75" t="s">
        <v>102</v>
      </c>
      <c r="AC23" s="45">
        <f>B11</f>
        <v>1.51792056E-06</v>
      </c>
      <c r="AD23" s="75" t="s">
        <v>211</v>
      </c>
      <c r="AE23" s="219" t="s">
        <v>99</v>
      </c>
      <c r="AF23" s="293">
        <f>B72</f>
        <v>5</v>
      </c>
      <c r="AG23" s="220" t="s">
        <v>98</v>
      </c>
      <c r="AH23" s="75" t="s">
        <v>102</v>
      </c>
      <c r="AI23" s="45">
        <f>B11</f>
        <v>1.51792056E-06</v>
      </c>
      <c r="AJ23" s="75" t="s">
        <v>211</v>
      </c>
      <c r="AK23" s="75" t="s">
        <v>102</v>
      </c>
      <c r="AL23" s="45">
        <f>B11</f>
        <v>1.51792056E-06</v>
      </c>
      <c r="AM23" s="75" t="s">
        <v>211</v>
      </c>
      <c r="AN23" s="48"/>
    </row>
    <row r="24" spans="1:43" ht="12.75">
      <c r="A24" s="83" t="s">
        <v>82</v>
      </c>
      <c r="B24" s="43">
        <v>1.101</v>
      </c>
      <c r="C24" s="83"/>
      <c r="D24" s="255" t="s">
        <v>129</v>
      </c>
      <c r="E24" s="293">
        <f>B28</f>
        <v>0.5</v>
      </c>
      <c r="F24" s="221"/>
      <c r="G24" s="75" t="s">
        <v>103</v>
      </c>
      <c r="H24" s="45">
        <f>B12</f>
        <v>1.5599552832E-06</v>
      </c>
      <c r="I24" s="75" t="s">
        <v>210</v>
      </c>
      <c r="J24" s="75" t="s">
        <v>103</v>
      </c>
      <c r="K24" s="45">
        <f>B12</f>
        <v>1.5599552832E-06</v>
      </c>
      <c r="L24" s="75" t="s">
        <v>210</v>
      </c>
      <c r="M24" s="223" t="s">
        <v>129</v>
      </c>
      <c r="N24" s="293">
        <f>B28</f>
        <v>0.5</v>
      </c>
      <c r="O24" s="221"/>
      <c r="P24" s="75" t="s">
        <v>103</v>
      </c>
      <c r="Q24" s="45">
        <f>B12</f>
        <v>1.5599552832E-06</v>
      </c>
      <c r="R24" s="75" t="s">
        <v>210</v>
      </c>
      <c r="S24" s="75" t="s">
        <v>103</v>
      </c>
      <c r="T24" s="45">
        <f>B12</f>
        <v>1.5599552832E-06</v>
      </c>
      <c r="U24" s="75" t="s">
        <v>210</v>
      </c>
      <c r="V24" s="223" t="s">
        <v>129</v>
      </c>
      <c r="W24" s="293">
        <f>B28</f>
        <v>0.5</v>
      </c>
      <c r="X24" s="221"/>
      <c r="Y24" s="75" t="s">
        <v>103</v>
      </c>
      <c r="Z24" s="45">
        <f>B12</f>
        <v>1.5599552832E-06</v>
      </c>
      <c r="AA24" s="75" t="s">
        <v>210</v>
      </c>
      <c r="AB24" s="75" t="s">
        <v>103</v>
      </c>
      <c r="AC24" s="45">
        <f>B12</f>
        <v>1.5599552832E-06</v>
      </c>
      <c r="AD24" s="75" t="s">
        <v>210</v>
      </c>
      <c r="AE24" s="223" t="s">
        <v>129</v>
      </c>
      <c r="AF24" s="293">
        <f>B28</f>
        <v>0.5</v>
      </c>
      <c r="AG24" s="221"/>
      <c r="AH24" s="75" t="s">
        <v>103</v>
      </c>
      <c r="AI24" s="45">
        <f>B12</f>
        <v>1.5599552832E-06</v>
      </c>
      <c r="AJ24" s="75" t="s">
        <v>210</v>
      </c>
      <c r="AK24" s="75" t="s">
        <v>103</v>
      </c>
      <c r="AL24" s="45">
        <f>B12</f>
        <v>1.5599552832E-06</v>
      </c>
      <c r="AM24" s="75" t="s">
        <v>210</v>
      </c>
      <c r="AQ24" s="70"/>
    </row>
    <row r="25" spans="1:39" ht="12.75">
      <c r="A25" s="84" t="s">
        <v>128</v>
      </c>
      <c r="B25" s="90">
        <v>1</v>
      </c>
      <c r="C25" s="83"/>
      <c r="D25" s="255" t="s">
        <v>72</v>
      </c>
      <c r="E25" s="294">
        <f>B29</f>
        <v>0.5</v>
      </c>
      <c r="F25" s="221"/>
      <c r="G25" s="75" t="s">
        <v>104</v>
      </c>
      <c r="H25" s="45">
        <f>B13</f>
        <v>4.4650217088E-06</v>
      </c>
      <c r="I25" s="75" t="s">
        <v>210</v>
      </c>
      <c r="J25" s="75" t="s">
        <v>104</v>
      </c>
      <c r="K25" s="45">
        <f>B13</f>
        <v>4.4650217088E-06</v>
      </c>
      <c r="L25" s="75" t="s">
        <v>210</v>
      </c>
      <c r="M25" s="223" t="s">
        <v>72</v>
      </c>
      <c r="N25" s="293">
        <f>B29</f>
        <v>0.5</v>
      </c>
      <c r="O25" s="221"/>
      <c r="P25" s="75" t="s">
        <v>104</v>
      </c>
      <c r="Q25" s="45">
        <f>B13</f>
        <v>4.4650217088E-06</v>
      </c>
      <c r="R25" s="75" t="s">
        <v>210</v>
      </c>
      <c r="S25" s="75" t="s">
        <v>104</v>
      </c>
      <c r="T25" s="45">
        <f>B13</f>
        <v>4.4650217088E-06</v>
      </c>
      <c r="U25" s="75" t="s">
        <v>210</v>
      </c>
      <c r="V25" s="223" t="s">
        <v>72</v>
      </c>
      <c r="W25" s="293">
        <f>B29</f>
        <v>0.5</v>
      </c>
      <c r="X25" s="221"/>
      <c r="Y25" s="75" t="s">
        <v>104</v>
      </c>
      <c r="Z25" s="45">
        <f>B13</f>
        <v>4.4650217088E-06</v>
      </c>
      <c r="AA25" s="75" t="s">
        <v>210</v>
      </c>
      <c r="AB25" s="75" t="s">
        <v>104</v>
      </c>
      <c r="AC25" s="45">
        <f>B13</f>
        <v>4.4650217088E-06</v>
      </c>
      <c r="AD25" s="75" t="s">
        <v>210</v>
      </c>
      <c r="AE25" s="223" t="s">
        <v>72</v>
      </c>
      <c r="AF25" s="293">
        <f>B29</f>
        <v>0.5</v>
      </c>
      <c r="AG25" s="221"/>
      <c r="AH25" s="75" t="s">
        <v>104</v>
      </c>
      <c r="AI25" s="45">
        <f>B13</f>
        <v>4.4650217088E-06</v>
      </c>
      <c r="AJ25" s="75" t="s">
        <v>210</v>
      </c>
      <c r="AK25" s="75" t="s">
        <v>104</v>
      </c>
      <c r="AL25" s="45">
        <f>B13</f>
        <v>4.4650217088E-06</v>
      </c>
      <c r="AM25" s="75" t="s">
        <v>210</v>
      </c>
    </row>
    <row r="26" spans="1:39" ht="12.75">
      <c r="A26" s="84" t="s">
        <v>69</v>
      </c>
      <c r="B26" s="90">
        <v>1</v>
      </c>
      <c r="C26" s="85"/>
      <c r="D26" s="259" t="s">
        <v>161</v>
      </c>
      <c r="E26" s="294">
        <f>B45</f>
        <v>5</v>
      </c>
      <c r="F26" s="251" t="s">
        <v>208</v>
      </c>
      <c r="G26" s="75" t="s">
        <v>105</v>
      </c>
      <c r="H26" s="45">
        <f>B14</f>
        <v>7.099197696E-06</v>
      </c>
      <c r="I26" s="75" t="s">
        <v>210</v>
      </c>
      <c r="J26" s="75" t="s">
        <v>105</v>
      </c>
      <c r="K26" s="45">
        <f>B14</f>
        <v>7.099197696E-06</v>
      </c>
      <c r="L26" s="75" t="s">
        <v>210</v>
      </c>
      <c r="M26" s="250" t="s">
        <v>178</v>
      </c>
      <c r="N26" s="293">
        <f>B55</f>
        <v>5</v>
      </c>
      <c r="O26" s="221" t="s">
        <v>208</v>
      </c>
      <c r="P26" s="75" t="s">
        <v>105</v>
      </c>
      <c r="Q26" s="45">
        <f>B14</f>
        <v>7.099197696E-06</v>
      </c>
      <c r="R26" s="75" t="s">
        <v>210</v>
      </c>
      <c r="S26" s="75" t="s">
        <v>105</v>
      </c>
      <c r="T26" s="45">
        <f>B14</f>
        <v>7.099197696E-06</v>
      </c>
      <c r="U26" s="75" t="s">
        <v>210</v>
      </c>
      <c r="V26" s="250" t="s">
        <v>200</v>
      </c>
      <c r="W26" s="293">
        <f>B63</f>
        <v>5</v>
      </c>
      <c r="X26" s="221" t="s">
        <v>208</v>
      </c>
      <c r="Y26" s="75" t="s">
        <v>105</v>
      </c>
      <c r="Z26" s="45">
        <f>B14</f>
        <v>7.099197696E-06</v>
      </c>
      <c r="AA26" s="75" t="s">
        <v>210</v>
      </c>
      <c r="AB26" s="75" t="s">
        <v>105</v>
      </c>
      <c r="AC26" s="45">
        <f>B14</f>
        <v>7.099197696E-06</v>
      </c>
      <c r="AD26" s="75" t="s">
        <v>210</v>
      </c>
      <c r="AE26" s="250" t="s">
        <v>204</v>
      </c>
      <c r="AF26" s="293">
        <f>B71</f>
        <v>5</v>
      </c>
      <c r="AG26" s="221" t="s">
        <v>208</v>
      </c>
      <c r="AH26" s="75" t="s">
        <v>105</v>
      </c>
      <c r="AI26" s="45">
        <f>B14</f>
        <v>7.099197696E-06</v>
      </c>
      <c r="AJ26" s="75" t="s">
        <v>210</v>
      </c>
      <c r="AK26" s="75" t="s">
        <v>105</v>
      </c>
      <c r="AL26" s="45">
        <f>B14</f>
        <v>7.099197696E-06</v>
      </c>
      <c r="AM26" s="75" t="s">
        <v>210</v>
      </c>
    </row>
    <row r="27" spans="1:39" ht="12.75">
      <c r="A27" s="84" t="s">
        <v>70</v>
      </c>
      <c r="B27" s="90">
        <v>1</v>
      </c>
      <c r="C27" s="85"/>
      <c r="D27" s="259" t="s">
        <v>162</v>
      </c>
      <c r="E27" s="294">
        <f>B46</f>
        <v>5</v>
      </c>
      <c r="F27" s="251" t="s">
        <v>208</v>
      </c>
      <c r="G27" t="s">
        <v>61</v>
      </c>
      <c r="H27" s="267">
        <f>B40</f>
        <v>55</v>
      </c>
      <c r="I27" t="s">
        <v>145</v>
      </c>
      <c r="J27" t="s">
        <v>61</v>
      </c>
      <c r="K27" s="267">
        <f>B40</f>
        <v>55</v>
      </c>
      <c r="L27" t="s">
        <v>145</v>
      </c>
      <c r="M27" s="250" t="s">
        <v>213</v>
      </c>
      <c r="N27" s="293">
        <f>B57</f>
        <v>75</v>
      </c>
      <c r="O27" s="221" t="s">
        <v>73</v>
      </c>
      <c r="P27" t="s">
        <v>61</v>
      </c>
      <c r="Q27" s="267">
        <f>B54</f>
        <v>55</v>
      </c>
      <c r="R27" t="s">
        <v>145</v>
      </c>
      <c r="S27" t="s">
        <v>61</v>
      </c>
      <c r="T27" s="267">
        <f>B54</f>
        <v>55</v>
      </c>
      <c r="U27" t="s">
        <v>145</v>
      </c>
      <c r="V27" s="250" t="s">
        <v>201</v>
      </c>
      <c r="W27" s="293">
        <f>B65</f>
        <v>75</v>
      </c>
      <c r="X27" s="221" t="s">
        <v>73</v>
      </c>
      <c r="Y27" t="s">
        <v>61</v>
      </c>
      <c r="Z27" s="267">
        <f>B62</f>
        <v>55</v>
      </c>
      <c r="AA27" t="s">
        <v>145</v>
      </c>
      <c r="AB27" t="s">
        <v>61</v>
      </c>
      <c r="AC27" s="267">
        <f>B62</f>
        <v>55</v>
      </c>
      <c r="AD27" t="s">
        <v>145</v>
      </c>
      <c r="AE27" s="250" t="s">
        <v>205</v>
      </c>
      <c r="AF27" s="293">
        <f>B73</f>
        <v>75</v>
      </c>
      <c r="AG27" s="221" t="s">
        <v>73</v>
      </c>
      <c r="AH27" t="s">
        <v>61</v>
      </c>
      <c r="AI27" s="267">
        <f>B70</f>
        <v>55</v>
      </c>
      <c r="AJ27" t="s">
        <v>145</v>
      </c>
      <c r="AK27" t="s">
        <v>61</v>
      </c>
      <c r="AL27" s="267">
        <f>B70</f>
        <v>55</v>
      </c>
      <c r="AM27" t="s">
        <v>145</v>
      </c>
    </row>
    <row r="28" spans="1:39" ht="12.75">
      <c r="A28" s="84" t="s">
        <v>129</v>
      </c>
      <c r="B28" s="90">
        <v>0.5</v>
      </c>
      <c r="C28" s="85"/>
      <c r="D28" s="259" t="s">
        <v>163</v>
      </c>
      <c r="E28" s="293">
        <f>B40</f>
        <v>55</v>
      </c>
      <c r="F28" s="221" t="s">
        <v>145</v>
      </c>
      <c r="G28" t="s">
        <v>35</v>
      </c>
      <c r="H28" s="267">
        <f>B38</f>
        <v>20</v>
      </c>
      <c r="I28" t="s">
        <v>209</v>
      </c>
      <c r="J28" t="s">
        <v>35</v>
      </c>
      <c r="K28" s="267">
        <f>B38</f>
        <v>20</v>
      </c>
      <c r="L28" t="s">
        <v>209</v>
      </c>
      <c r="M28" s="311" t="s">
        <v>214</v>
      </c>
      <c r="N28" s="295">
        <f>B58</f>
        <v>5</v>
      </c>
      <c r="O28" s="252" t="s">
        <v>207</v>
      </c>
      <c r="P28" t="s">
        <v>35</v>
      </c>
      <c r="Q28" s="267">
        <f>B53</f>
        <v>15</v>
      </c>
      <c r="R28" t="s">
        <v>209</v>
      </c>
      <c r="S28" t="s">
        <v>35</v>
      </c>
      <c r="T28" s="267">
        <f>B53</f>
        <v>15</v>
      </c>
      <c r="U28" t="s">
        <v>209</v>
      </c>
      <c r="V28" s="311" t="s">
        <v>202</v>
      </c>
      <c r="W28" s="295">
        <f>B66</f>
        <v>5</v>
      </c>
      <c r="X28" s="252" t="s">
        <v>207</v>
      </c>
      <c r="Y28" t="s">
        <v>35</v>
      </c>
      <c r="Z28" s="267">
        <f>B61</f>
        <v>15</v>
      </c>
      <c r="AA28" t="s">
        <v>209</v>
      </c>
      <c r="AB28" t="s">
        <v>35</v>
      </c>
      <c r="AC28" s="267">
        <f>B61</f>
        <v>15</v>
      </c>
      <c r="AD28" t="s">
        <v>209</v>
      </c>
      <c r="AE28" s="311" t="s">
        <v>206</v>
      </c>
      <c r="AF28" s="295">
        <f>B74</f>
        <v>5</v>
      </c>
      <c r="AG28" s="252" t="s">
        <v>207</v>
      </c>
      <c r="AH28" t="s">
        <v>35</v>
      </c>
      <c r="AI28" s="267">
        <f>B69</f>
        <v>15</v>
      </c>
      <c r="AJ28" t="s">
        <v>209</v>
      </c>
      <c r="AK28" t="s">
        <v>35</v>
      </c>
      <c r="AL28" s="267">
        <f>B69</f>
        <v>15</v>
      </c>
      <c r="AM28" t="s">
        <v>209</v>
      </c>
    </row>
    <row r="29" spans="1:45" ht="12.75">
      <c r="A29" s="84" t="s">
        <v>72</v>
      </c>
      <c r="B29" s="90">
        <v>0.5</v>
      </c>
      <c r="C29" s="87"/>
      <c r="D29" s="259" t="s">
        <v>164</v>
      </c>
      <c r="E29" s="293">
        <f>B39</f>
        <v>55</v>
      </c>
      <c r="F29" s="221" t="s">
        <v>145</v>
      </c>
      <c r="G29" t="s">
        <v>75</v>
      </c>
      <c r="H29" s="267">
        <f>B32</f>
        <v>0.4</v>
      </c>
      <c r="J29" t="s">
        <v>75</v>
      </c>
      <c r="K29" s="267">
        <f>B32</f>
        <v>0.4</v>
      </c>
      <c r="M29" s="66" t="s">
        <v>219</v>
      </c>
      <c r="N29" s="267">
        <f>B52</f>
        <v>5</v>
      </c>
      <c r="O29" t="s">
        <v>98</v>
      </c>
      <c r="Q29" s="267"/>
      <c r="T29" s="267"/>
      <c r="V29" s="66" t="s">
        <v>216</v>
      </c>
      <c r="W29" s="267">
        <f>B60</f>
        <v>5</v>
      </c>
      <c r="X29" t="s">
        <v>98</v>
      </c>
      <c r="Z29" s="267"/>
      <c r="AC29" s="267"/>
      <c r="AE29" s="66" t="s">
        <v>217</v>
      </c>
      <c r="AF29" s="267">
        <f>B68</f>
        <v>5</v>
      </c>
      <c r="AG29" t="s">
        <v>98</v>
      </c>
      <c r="AI29" s="267"/>
      <c r="AL29" s="267"/>
      <c r="AN29" s="70"/>
      <c r="AO29" s="52"/>
      <c r="AP29" s="70"/>
      <c r="AQ29" s="70"/>
      <c r="AR29" s="52"/>
      <c r="AS29" s="70"/>
    </row>
    <row r="30" spans="1:45" ht="12.75">
      <c r="A30" s="84" t="s">
        <v>135</v>
      </c>
      <c r="B30" s="90">
        <v>0.4</v>
      </c>
      <c r="C30" s="84"/>
      <c r="D30" s="223" t="s">
        <v>170</v>
      </c>
      <c r="E30" s="293">
        <f>B38</f>
        <v>20</v>
      </c>
      <c r="F30" s="221" t="s">
        <v>209</v>
      </c>
      <c r="G30" t="s">
        <v>107</v>
      </c>
      <c r="H30" s="267">
        <f>B31</f>
        <v>1</v>
      </c>
      <c r="J30" t="s">
        <v>107</v>
      </c>
      <c r="K30" s="267">
        <f>B31</f>
        <v>1</v>
      </c>
      <c r="M30" s="66" t="s">
        <v>175</v>
      </c>
      <c r="N30" s="267">
        <f>B54</f>
        <v>55</v>
      </c>
      <c r="O30" t="s">
        <v>145</v>
      </c>
      <c r="P30" t="s">
        <v>107</v>
      </c>
      <c r="Q30" s="267">
        <f>B31</f>
        <v>1</v>
      </c>
      <c r="S30" t="s">
        <v>107</v>
      </c>
      <c r="T30" s="267">
        <f>B31</f>
        <v>1</v>
      </c>
      <c r="V30" s="66" t="s">
        <v>176</v>
      </c>
      <c r="W30" s="267">
        <f>B62</f>
        <v>55</v>
      </c>
      <c r="X30" t="s">
        <v>145</v>
      </c>
      <c r="Y30" s="66" t="s">
        <v>107</v>
      </c>
      <c r="Z30" s="267">
        <f>B31</f>
        <v>1</v>
      </c>
      <c r="AB30" s="66" t="s">
        <v>107</v>
      </c>
      <c r="AC30" s="267">
        <f>B31</f>
        <v>1</v>
      </c>
      <c r="AE30" s="66" t="s">
        <v>169</v>
      </c>
      <c r="AF30" s="267">
        <f>B70</f>
        <v>55</v>
      </c>
      <c r="AG30" t="s">
        <v>145</v>
      </c>
      <c r="AH30" s="2" t="s">
        <v>106</v>
      </c>
      <c r="AI30" s="267">
        <f>B32</f>
        <v>0.4</v>
      </c>
      <c r="AK30" s="2" t="s">
        <v>106</v>
      </c>
      <c r="AL30" s="267">
        <f>B32</f>
        <v>0.4</v>
      </c>
      <c r="AN30" s="70"/>
      <c r="AO30" s="52"/>
      <c r="AP30" s="70"/>
      <c r="AQ30" s="70"/>
      <c r="AR30" s="52"/>
      <c r="AS30" s="70"/>
    </row>
    <row r="31" spans="1:45" ht="12.75">
      <c r="A31" s="89" t="s">
        <v>107</v>
      </c>
      <c r="B31" s="90">
        <v>1</v>
      </c>
      <c r="C31" s="84"/>
      <c r="D31" s="223" t="s">
        <v>171</v>
      </c>
      <c r="E31" s="293">
        <f>B37</f>
        <v>15</v>
      </c>
      <c r="F31" s="221" t="s">
        <v>209</v>
      </c>
      <c r="G31" t="s">
        <v>82</v>
      </c>
      <c r="H31" s="267">
        <f>B24</f>
        <v>1.101</v>
      </c>
      <c r="J31" s="86" t="s">
        <v>130</v>
      </c>
      <c r="K31" s="45">
        <f>B16</f>
        <v>0.791921664626683</v>
      </c>
      <c r="M31" s="66" t="s">
        <v>177</v>
      </c>
      <c r="N31" s="267">
        <f>B53</f>
        <v>15</v>
      </c>
      <c r="O31" t="s">
        <v>209</v>
      </c>
      <c r="P31" s="67" t="s">
        <v>80</v>
      </c>
      <c r="Q31" s="267">
        <f>B24</f>
        <v>1.101</v>
      </c>
      <c r="R31" t="s">
        <v>81</v>
      </c>
      <c r="S31" s="86" t="s">
        <v>130</v>
      </c>
      <c r="T31" s="45">
        <f>B16</f>
        <v>0.791921664626683</v>
      </c>
      <c r="V31" s="66" t="s">
        <v>199</v>
      </c>
      <c r="W31" s="267">
        <f>B61</f>
        <v>15</v>
      </c>
      <c r="X31" t="s">
        <v>209</v>
      </c>
      <c r="Y31" s="67" t="s">
        <v>80</v>
      </c>
      <c r="Z31" s="267">
        <f>B24</f>
        <v>1.101</v>
      </c>
      <c r="AA31" t="s">
        <v>81</v>
      </c>
      <c r="AB31" s="86" t="s">
        <v>130</v>
      </c>
      <c r="AC31" s="45">
        <f>B16</f>
        <v>0.791921664626683</v>
      </c>
      <c r="AE31" s="66" t="s">
        <v>203</v>
      </c>
      <c r="AF31" s="267">
        <f>B69</f>
        <v>15</v>
      </c>
      <c r="AG31" t="s">
        <v>209</v>
      </c>
      <c r="AH31" s="67" t="s">
        <v>80</v>
      </c>
      <c r="AI31" s="267">
        <f>B24</f>
        <v>1.101</v>
      </c>
      <c r="AJ31" t="s">
        <v>81</v>
      </c>
      <c r="AK31" s="86" t="s">
        <v>130</v>
      </c>
      <c r="AL31" s="45">
        <f>B16</f>
        <v>0.791921664626683</v>
      </c>
      <c r="AN31" s="70"/>
      <c r="AO31" s="52"/>
      <c r="AP31" s="70"/>
      <c r="AQ31" s="70"/>
      <c r="AR31" s="52"/>
      <c r="AS31" s="70"/>
    </row>
    <row r="32" spans="1:45" ht="12.75">
      <c r="A32" s="89" t="s">
        <v>106</v>
      </c>
      <c r="B32" s="90">
        <v>0.4</v>
      </c>
      <c r="C32" s="84"/>
      <c r="D32" s="223" t="s">
        <v>172</v>
      </c>
      <c r="E32" s="293">
        <f>B36</f>
        <v>5</v>
      </c>
      <c r="F32" s="221" t="s">
        <v>209</v>
      </c>
      <c r="H32" s="267"/>
      <c r="J32" s="86" t="s">
        <v>131</v>
      </c>
      <c r="K32" s="45">
        <f>B17</f>
        <v>0.455721393034826</v>
      </c>
      <c r="M32" t="s">
        <v>69</v>
      </c>
      <c r="N32" s="267">
        <f>B26</f>
        <v>1</v>
      </c>
      <c r="Q32" s="267"/>
      <c r="S32" s="86" t="s">
        <v>131</v>
      </c>
      <c r="T32" s="45">
        <f>B17</f>
        <v>0.455721393034826</v>
      </c>
      <c r="V32" t="s">
        <v>69</v>
      </c>
      <c r="W32" s="267">
        <f>B26</f>
        <v>1</v>
      </c>
      <c r="Z32" s="267"/>
      <c r="AB32" s="86" t="s">
        <v>131</v>
      </c>
      <c r="AC32" s="45">
        <f>B17</f>
        <v>0.455721393034826</v>
      </c>
      <c r="AE32" t="s">
        <v>69</v>
      </c>
      <c r="AF32" s="267">
        <f>B26</f>
        <v>1</v>
      </c>
      <c r="AI32" s="267"/>
      <c r="AK32" s="86" t="s">
        <v>131</v>
      </c>
      <c r="AL32" s="45">
        <f>B17</f>
        <v>0.455721393034826</v>
      </c>
      <c r="AN32" s="70"/>
      <c r="AO32" s="52"/>
      <c r="AP32" s="70"/>
      <c r="AQ32" s="70"/>
      <c r="AR32" s="52"/>
      <c r="AS32" s="70"/>
    </row>
    <row r="33" spans="1:38" ht="12.75">
      <c r="A33" s="89" t="s">
        <v>65</v>
      </c>
      <c r="B33" s="88">
        <v>666666666</v>
      </c>
      <c r="C33" s="89" t="s">
        <v>66</v>
      </c>
      <c r="D33" s="250" t="s">
        <v>165</v>
      </c>
      <c r="E33" s="294">
        <f>B49</f>
        <v>75</v>
      </c>
      <c r="F33" s="251" t="s">
        <v>73</v>
      </c>
      <c r="H33" s="267"/>
      <c r="J33" s="86" t="s">
        <v>132</v>
      </c>
      <c r="K33" s="45">
        <f>B18</f>
        <v>0.624031007751938</v>
      </c>
      <c r="M33" t="s">
        <v>70</v>
      </c>
      <c r="N33" s="267">
        <f>B27</f>
        <v>1</v>
      </c>
      <c r="Q33" s="267"/>
      <c r="S33" s="86" t="s">
        <v>132</v>
      </c>
      <c r="T33" s="45">
        <f>B18</f>
        <v>0.624031007751938</v>
      </c>
      <c r="V33" t="s">
        <v>70</v>
      </c>
      <c r="W33" s="267">
        <f>B27</f>
        <v>1</v>
      </c>
      <c r="Z33" s="267"/>
      <c r="AB33" s="86" t="s">
        <v>132</v>
      </c>
      <c r="AC33" s="45">
        <f>B18</f>
        <v>0.624031007751938</v>
      </c>
      <c r="AE33" t="s">
        <v>70</v>
      </c>
      <c r="AF33" s="267">
        <f>B27</f>
        <v>1</v>
      </c>
      <c r="AI33" s="267"/>
      <c r="AK33" s="86" t="s">
        <v>132</v>
      </c>
      <c r="AL33" s="45">
        <f>B18</f>
        <v>0.624031007751938</v>
      </c>
    </row>
    <row r="34" spans="1:38" ht="12.75">
      <c r="A34" s="77" t="s">
        <v>31</v>
      </c>
      <c r="B34" s="82">
        <v>0.38</v>
      </c>
      <c r="D34" s="250" t="s">
        <v>166</v>
      </c>
      <c r="E34" s="294">
        <f>B50</f>
        <v>25</v>
      </c>
      <c r="F34" s="251" t="s">
        <v>73</v>
      </c>
      <c r="H34" s="267"/>
      <c r="J34" s="86" t="s">
        <v>133</v>
      </c>
      <c r="K34" s="45">
        <f>B19</f>
        <v>0.736572890025575</v>
      </c>
      <c r="M34" s="67" t="s">
        <v>107</v>
      </c>
      <c r="N34" s="267">
        <f>B31</f>
        <v>1</v>
      </c>
      <c r="Q34" s="267"/>
      <c r="S34" s="86" t="s">
        <v>133</v>
      </c>
      <c r="T34" s="45">
        <f>B19</f>
        <v>0.736572890025575</v>
      </c>
      <c r="V34" s="67" t="s">
        <v>107</v>
      </c>
      <c r="W34" s="267">
        <f>B31</f>
        <v>1</v>
      </c>
      <c r="Z34" s="267"/>
      <c r="AB34" s="86" t="s">
        <v>133</v>
      </c>
      <c r="AC34" s="45">
        <f>B19</f>
        <v>0.736572890025575</v>
      </c>
      <c r="AE34" s="67" t="s">
        <v>75</v>
      </c>
      <c r="AF34" s="267">
        <f>B32</f>
        <v>0.4</v>
      </c>
      <c r="AI34" s="267"/>
      <c r="AK34" s="86" t="s">
        <v>133</v>
      </c>
      <c r="AL34" s="45">
        <f>B19</f>
        <v>0.736572890025575</v>
      </c>
    </row>
    <row r="35" spans="1:38" ht="15">
      <c r="A35" s="409" t="s">
        <v>51</v>
      </c>
      <c r="B35" s="409"/>
      <c r="C35" s="409"/>
      <c r="D35" s="250" t="s">
        <v>167</v>
      </c>
      <c r="E35" s="294">
        <f>B41</f>
        <v>5</v>
      </c>
      <c r="F35" s="251" t="s">
        <v>207</v>
      </c>
      <c r="H35" s="267"/>
      <c r="J35" s="86" t="s">
        <v>134</v>
      </c>
      <c r="K35" s="45">
        <f>B20</f>
        <v>0.751131221719457</v>
      </c>
      <c r="M35" s="67" t="s">
        <v>74</v>
      </c>
      <c r="N35" s="45">
        <f>B17</f>
        <v>0.455721393034826</v>
      </c>
      <c r="Q35" s="267"/>
      <c r="S35" s="86" t="s">
        <v>134</v>
      </c>
      <c r="T35" s="45">
        <f>B20</f>
        <v>0.751131221719457</v>
      </c>
      <c r="V35" s="67" t="s">
        <v>74</v>
      </c>
      <c r="W35" s="45">
        <f>B17</f>
        <v>0.455721393034826</v>
      </c>
      <c r="Z35" s="267"/>
      <c r="AB35" s="86" t="s">
        <v>134</v>
      </c>
      <c r="AC35" s="45">
        <f>B20</f>
        <v>0.751131221719457</v>
      </c>
      <c r="AE35" s="67" t="s">
        <v>74</v>
      </c>
      <c r="AF35" s="45">
        <f>B17</f>
        <v>0.455721393034826</v>
      </c>
      <c r="AI35" s="267"/>
      <c r="AK35" s="86" t="s">
        <v>134</v>
      </c>
      <c r="AL35" s="45">
        <f>B20</f>
        <v>0.751131221719457</v>
      </c>
    </row>
    <row r="36" spans="1:39" ht="12.75">
      <c r="A36" s="223" t="s">
        <v>172</v>
      </c>
      <c r="B36" s="256">
        <v>5</v>
      </c>
      <c r="C36" s="117" t="s">
        <v>84</v>
      </c>
      <c r="D36" s="250" t="s">
        <v>168</v>
      </c>
      <c r="E36" s="294">
        <f>B42</f>
        <v>20</v>
      </c>
      <c r="F36" s="251" t="s">
        <v>207</v>
      </c>
      <c r="G36" t="s">
        <v>68</v>
      </c>
      <c r="H36" s="267">
        <f>B47</f>
        <v>1.752</v>
      </c>
      <c r="I36" t="s">
        <v>208</v>
      </c>
      <c r="J36" t="s">
        <v>68</v>
      </c>
      <c r="K36" s="267">
        <f>B47</f>
        <v>1.752</v>
      </c>
      <c r="L36" t="s">
        <v>208</v>
      </c>
      <c r="M36" s="1" t="s">
        <v>65</v>
      </c>
      <c r="N36" s="298">
        <f>B33</f>
        <v>666666666</v>
      </c>
      <c r="O36" s="1" t="s">
        <v>66</v>
      </c>
      <c r="P36" t="s">
        <v>67</v>
      </c>
      <c r="Q36" s="267">
        <f>B55</f>
        <v>5</v>
      </c>
      <c r="R36" t="s">
        <v>208</v>
      </c>
      <c r="S36" t="s">
        <v>67</v>
      </c>
      <c r="T36" s="267">
        <f>B55</f>
        <v>5</v>
      </c>
      <c r="U36" t="s">
        <v>208</v>
      </c>
      <c r="V36" s="1" t="s">
        <v>65</v>
      </c>
      <c r="W36" s="298">
        <f>B33</f>
        <v>666666666</v>
      </c>
      <c r="X36" s="1" t="s">
        <v>66</v>
      </c>
      <c r="Y36" t="s">
        <v>67</v>
      </c>
      <c r="Z36" s="267">
        <f>B63</f>
        <v>5</v>
      </c>
      <c r="AA36" t="s">
        <v>208</v>
      </c>
      <c r="AB36" t="s">
        <v>67</v>
      </c>
      <c r="AC36" s="267">
        <f>B63</f>
        <v>5</v>
      </c>
      <c r="AD36" t="s">
        <v>208</v>
      </c>
      <c r="AE36" s="1" t="s">
        <v>65</v>
      </c>
      <c r="AF36" s="298">
        <f>B33</f>
        <v>666666666</v>
      </c>
      <c r="AG36" s="1" t="s">
        <v>66</v>
      </c>
      <c r="AH36" t="s">
        <v>67</v>
      </c>
      <c r="AI36" s="267">
        <f>B71</f>
        <v>5</v>
      </c>
      <c r="AJ36" t="s">
        <v>208</v>
      </c>
      <c r="AK36" t="s">
        <v>67</v>
      </c>
      <c r="AL36" s="267">
        <f>B71</f>
        <v>5</v>
      </c>
      <c r="AM36" t="s">
        <v>208</v>
      </c>
    </row>
    <row r="37" spans="1:38" ht="12.75">
      <c r="A37" s="223" t="s">
        <v>171</v>
      </c>
      <c r="B37" s="256">
        <v>15</v>
      </c>
      <c r="C37" s="117" t="s">
        <v>84</v>
      </c>
      <c r="D37" s="219" t="s">
        <v>93</v>
      </c>
      <c r="E37" s="293">
        <f>B44</f>
        <v>40</v>
      </c>
      <c r="F37" s="220" t="s">
        <v>63</v>
      </c>
      <c r="G37" s="84" t="s">
        <v>128</v>
      </c>
      <c r="H37" s="267">
        <f>B25</f>
        <v>1</v>
      </c>
      <c r="J37" s="84" t="s">
        <v>128</v>
      </c>
      <c r="K37" s="267">
        <f>B25</f>
        <v>1</v>
      </c>
      <c r="M37" s="67" t="s">
        <v>1</v>
      </c>
      <c r="N37" s="45">
        <f>'PEF''s'!G2</f>
        <v>9550330.003035864</v>
      </c>
      <c r="O37" t="s">
        <v>64</v>
      </c>
      <c r="P37" s="84"/>
      <c r="Q37" s="267"/>
      <c r="S37" s="84"/>
      <c r="T37" s="267"/>
      <c r="V37" s="67" t="s">
        <v>1</v>
      </c>
      <c r="W37" s="45">
        <f>'PEF''s'!G2</f>
        <v>9550330.003035864</v>
      </c>
      <c r="X37" t="s">
        <v>64</v>
      </c>
      <c r="Y37" s="84"/>
      <c r="Z37" s="267"/>
      <c r="AB37" s="84"/>
      <c r="AC37" s="267"/>
      <c r="AE37" s="67" t="s">
        <v>1</v>
      </c>
      <c r="AF37" s="45">
        <f>'PEF''s'!G2</f>
        <v>9550330.003035864</v>
      </c>
      <c r="AG37" t="s">
        <v>64</v>
      </c>
      <c r="AH37" s="84"/>
      <c r="AI37" s="267"/>
      <c r="AK37" s="84"/>
      <c r="AL37" s="267"/>
    </row>
    <row r="38" spans="1:38" ht="12.75">
      <c r="A38" s="223" t="s">
        <v>170</v>
      </c>
      <c r="B38" s="256">
        <v>20</v>
      </c>
      <c r="C38" s="117" t="s">
        <v>84</v>
      </c>
      <c r="D38" s="224" t="s">
        <v>94</v>
      </c>
      <c r="E38" s="295">
        <f>B43</f>
        <v>20</v>
      </c>
      <c r="F38" s="225" t="s">
        <v>63</v>
      </c>
      <c r="G38" t="s">
        <v>69</v>
      </c>
      <c r="H38" s="267">
        <f>B26</f>
        <v>1</v>
      </c>
      <c r="J38" t="s">
        <v>69</v>
      </c>
      <c r="K38" s="267">
        <f>B26</f>
        <v>1</v>
      </c>
      <c r="M38" s="66" t="s">
        <v>0</v>
      </c>
      <c r="N38" s="296">
        <f>'PEF''s'!C2</f>
        <v>1359292542.255788</v>
      </c>
      <c r="O38" s="66" t="s">
        <v>64</v>
      </c>
      <c r="P38" t="s">
        <v>69</v>
      </c>
      <c r="Q38" s="267">
        <f>B26</f>
        <v>1</v>
      </c>
      <c r="S38" t="s">
        <v>69</v>
      </c>
      <c r="T38" s="267">
        <f>B26</f>
        <v>1</v>
      </c>
      <c r="V38" s="66" t="s">
        <v>0</v>
      </c>
      <c r="W38" s="296">
        <f>'PEF''s'!C2</f>
        <v>1359292542.255788</v>
      </c>
      <c r="X38" s="66" t="s">
        <v>64</v>
      </c>
      <c r="Y38" t="s">
        <v>69</v>
      </c>
      <c r="Z38" s="267">
        <f>B26</f>
        <v>1</v>
      </c>
      <c r="AB38" t="s">
        <v>69</v>
      </c>
      <c r="AC38" s="267">
        <f>B26</f>
        <v>1</v>
      </c>
      <c r="AE38" s="66" t="s">
        <v>0</v>
      </c>
      <c r="AF38" s="296">
        <f>'PEF''s'!C2</f>
        <v>1359292542.255788</v>
      </c>
      <c r="AG38" s="66" t="s">
        <v>64</v>
      </c>
      <c r="AH38" t="s">
        <v>69</v>
      </c>
      <c r="AI38" s="267">
        <f>B26</f>
        <v>1</v>
      </c>
      <c r="AK38" t="s">
        <v>69</v>
      </c>
      <c r="AL38" s="267">
        <f>B26</f>
        <v>1</v>
      </c>
    </row>
    <row r="39" spans="1:39" ht="12.75">
      <c r="A39" s="259" t="s">
        <v>164</v>
      </c>
      <c r="B39" s="256">
        <v>55</v>
      </c>
      <c r="C39" s="117" t="s">
        <v>142</v>
      </c>
      <c r="D39" t="s">
        <v>69</v>
      </c>
      <c r="E39" s="267">
        <f>B26</f>
        <v>1</v>
      </c>
      <c r="G39" s="1" t="s">
        <v>70</v>
      </c>
      <c r="H39" s="297">
        <f>B27</f>
        <v>1</v>
      </c>
      <c r="I39" s="1"/>
      <c r="J39" s="1" t="s">
        <v>70</v>
      </c>
      <c r="K39" s="297">
        <f>B27</f>
        <v>1</v>
      </c>
      <c r="L39" s="1"/>
      <c r="M39" s="66" t="s">
        <v>115</v>
      </c>
      <c r="N39" s="265">
        <v>27.027027027027</v>
      </c>
      <c r="O39" s="66" t="s">
        <v>116</v>
      </c>
      <c r="P39" s="1" t="s">
        <v>70</v>
      </c>
      <c r="Q39" s="297">
        <f>B27</f>
        <v>1</v>
      </c>
      <c r="R39" s="1"/>
      <c r="S39" s="1" t="s">
        <v>70</v>
      </c>
      <c r="T39" s="297">
        <f>B27</f>
        <v>1</v>
      </c>
      <c r="U39" s="1"/>
      <c r="V39" s="66" t="s">
        <v>115</v>
      </c>
      <c r="W39" s="265">
        <v>27.027027027027</v>
      </c>
      <c r="X39" s="66" t="s">
        <v>116</v>
      </c>
      <c r="Y39" s="1" t="s">
        <v>70</v>
      </c>
      <c r="Z39" s="297">
        <f>B27</f>
        <v>1</v>
      </c>
      <c r="AA39" s="1"/>
      <c r="AB39" s="1" t="s">
        <v>70</v>
      </c>
      <c r="AC39" s="297">
        <f>B27</f>
        <v>1</v>
      </c>
      <c r="AD39" s="1"/>
      <c r="AE39" s="66" t="s">
        <v>115</v>
      </c>
      <c r="AF39" s="265">
        <v>27.027027027027</v>
      </c>
      <c r="AG39" s="66" t="s">
        <v>116</v>
      </c>
      <c r="AH39" s="1" t="s">
        <v>70</v>
      </c>
      <c r="AI39" s="297">
        <f>B27</f>
        <v>1</v>
      </c>
      <c r="AJ39" s="1"/>
      <c r="AK39" s="1" t="s">
        <v>70</v>
      </c>
      <c r="AL39" s="297">
        <f>B27</f>
        <v>1</v>
      </c>
      <c r="AM39" s="1"/>
    </row>
    <row r="40" spans="1:38" ht="12.75">
      <c r="A40" s="259" t="s">
        <v>163</v>
      </c>
      <c r="B40" s="256">
        <v>55</v>
      </c>
      <c r="C40" s="117" t="s">
        <v>142</v>
      </c>
      <c r="D40" t="s">
        <v>70</v>
      </c>
      <c r="E40" s="267">
        <f>B27</f>
        <v>1</v>
      </c>
      <c r="G40" t="s">
        <v>76</v>
      </c>
      <c r="H40" s="267">
        <f>B48</f>
        <v>16.4</v>
      </c>
      <c r="J40" t="s">
        <v>76</v>
      </c>
      <c r="K40" s="267">
        <f>B48</f>
        <v>16.4</v>
      </c>
      <c r="M40" s="66" t="s">
        <v>117</v>
      </c>
      <c r="N40" s="69">
        <f>B22</f>
        <v>226.0254</v>
      </c>
      <c r="O40" s="66" t="s">
        <v>118</v>
      </c>
      <c r="Q40" s="267"/>
      <c r="T40" s="267"/>
      <c r="V40" s="66" t="s">
        <v>117</v>
      </c>
      <c r="W40" s="69">
        <f>B22</f>
        <v>226.0254</v>
      </c>
      <c r="X40" s="66" t="s">
        <v>118</v>
      </c>
      <c r="Z40" s="267"/>
      <c r="AC40" s="267"/>
      <c r="AE40" s="66" t="s">
        <v>117</v>
      </c>
      <c r="AF40" s="69">
        <f>B22</f>
        <v>226.0254</v>
      </c>
      <c r="AG40" s="66" t="s">
        <v>118</v>
      </c>
      <c r="AI40" s="267"/>
      <c r="AL40" s="267"/>
    </row>
    <row r="41" spans="1:39" ht="12.75">
      <c r="A41" s="250" t="s">
        <v>167</v>
      </c>
      <c r="B41" s="249">
        <v>5</v>
      </c>
      <c r="C41" s="66" t="s">
        <v>207</v>
      </c>
      <c r="D41" t="s">
        <v>173</v>
      </c>
      <c r="E41" s="267">
        <f>B47</f>
        <v>1.752</v>
      </c>
      <c r="F41" t="s">
        <v>208</v>
      </c>
      <c r="G41" s="66" t="s">
        <v>115</v>
      </c>
      <c r="H41" s="265">
        <v>27.027027027027</v>
      </c>
      <c r="I41" s="66" t="s">
        <v>116</v>
      </c>
      <c r="J41" s="66" t="s">
        <v>115</v>
      </c>
      <c r="K41" s="265">
        <v>27.027027027027</v>
      </c>
      <c r="L41" s="66" t="s">
        <v>116</v>
      </c>
      <c r="M41" s="66" t="s">
        <v>119</v>
      </c>
      <c r="N41" s="69">
        <f>2.8*(10^(-15))</f>
        <v>2.8E-15</v>
      </c>
      <c r="O41" s="66"/>
      <c r="P41" s="66" t="s">
        <v>115</v>
      </c>
      <c r="Q41" s="265">
        <v>27.027027027027</v>
      </c>
      <c r="R41" s="66" t="s">
        <v>116</v>
      </c>
      <c r="S41" s="66" t="s">
        <v>115</v>
      </c>
      <c r="T41" s="265">
        <v>27.027027027027</v>
      </c>
      <c r="U41" s="66" t="s">
        <v>116</v>
      </c>
      <c r="V41" s="66" t="s">
        <v>119</v>
      </c>
      <c r="W41" s="69">
        <f>2.8*(10^(-15))</f>
        <v>2.8E-15</v>
      </c>
      <c r="X41" s="66"/>
      <c r="Y41" s="66" t="s">
        <v>115</v>
      </c>
      <c r="Z41" s="265">
        <v>27.027027027027</v>
      </c>
      <c r="AA41" s="66" t="s">
        <v>116</v>
      </c>
      <c r="AB41" s="66" t="s">
        <v>115</v>
      </c>
      <c r="AC41" s="265">
        <v>27.027027027027</v>
      </c>
      <c r="AD41" s="66" t="s">
        <v>116</v>
      </c>
      <c r="AE41" s="66" t="s">
        <v>119</v>
      </c>
      <c r="AF41" s="69">
        <f>2.8*(10^(-15))</f>
        <v>2.8E-15</v>
      </c>
      <c r="AG41" s="66"/>
      <c r="AH41" s="66" t="s">
        <v>115</v>
      </c>
      <c r="AI41" s="265">
        <v>27.027027027027</v>
      </c>
      <c r="AJ41" s="66" t="s">
        <v>116</v>
      </c>
      <c r="AK41" s="66" t="s">
        <v>115</v>
      </c>
      <c r="AL41" s="265">
        <v>27.027027027027</v>
      </c>
      <c r="AM41" s="66" t="s">
        <v>116</v>
      </c>
    </row>
    <row r="42" spans="1:39" ht="12.75">
      <c r="A42" s="250" t="s">
        <v>168</v>
      </c>
      <c r="B42" s="249">
        <v>20</v>
      </c>
      <c r="C42" s="66" t="s">
        <v>207</v>
      </c>
      <c r="D42" t="s">
        <v>174</v>
      </c>
      <c r="E42" s="267">
        <f>B48</f>
        <v>16.4</v>
      </c>
      <c r="F42" t="s">
        <v>208</v>
      </c>
      <c r="G42" s="66" t="s">
        <v>117</v>
      </c>
      <c r="H42" s="69">
        <f>B22</f>
        <v>226.0254</v>
      </c>
      <c r="I42" s="66" t="s">
        <v>118</v>
      </c>
      <c r="J42" s="66" t="s">
        <v>117</v>
      </c>
      <c r="K42" s="69">
        <f>B22</f>
        <v>226.0254</v>
      </c>
      <c r="L42" s="66" t="s">
        <v>118</v>
      </c>
      <c r="P42" s="66" t="s">
        <v>117</v>
      </c>
      <c r="Q42" s="69">
        <f>B22</f>
        <v>226.0254</v>
      </c>
      <c r="R42" s="66" t="s">
        <v>118</v>
      </c>
      <c r="S42" s="66" t="s">
        <v>117</v>
      </c>
      <c r="T42" s="69">
        <f>B22</f>
        <v>226.0254</v>
      </c>
      <c r="U42" s="66" t="s">
        <v>118</v>
      </c>
      <c r="V42" s="66"/>
      <c r="W42" s="66"/>
      <c r="X42" s="66"/>
      <c r="Y42" s="66" t="s">
        <v>117</v>
      </c>
      <c r="Z42" s="69">
        <f>B22</f>
        <v>226.0254</v>
      </c>
      <c r="AA42" s="66" t="s">
        <v>118</v>
      </c>
      <c r="AB42" s="66" t="s">
        <v>117</v>
      </c>
      <c r="AC42" s="69">
        <f>B22</f>
        <v>226.0254</v>
      </c>
      <c r="AD42" s="66" t="s">
        <v>118</v>
      </c>
      <c r="AE42" s="31"/>
      <c r="AF42" s="66"/>
      <c r="AG42" s="66"/>
      <c r="AH42" s="66" t="s">
        <v>117</v>
      </c>
      <c r="AI42" s="69">
        <f>B22</f>
        <v>226.0254</v>
      </c>
      <c r="AJ42" s="66" t="s">
        <v>118</v>
      </c>
      <c r="AK42" s="66" t="s">
        <v>117</v>
      </c>
      <c r="AL42" s="69">
        <f>B22</f>
        <v>226.0254</v>
      </c>
      <c r="AM42" s="66" t="s">
        <v>118</v>
      </c>
    </row>
    <row r="43" spans="1:39" ht="12.75">
      <c r="A43" s="222" t="s">
        <v>193</v>
      </c>
      <c r="B43" s="256">
        <v>20</v>
      </c>
      <c r="C43" s="116" t="s">
        <v>139</v>
      </c>
      <c r="D43" s="66" t="s">
        <v>107</v>
      </c>
      <c r="E43" s="69">
        <f>B31</f>
        <v>1</v>
      </c>
      <c r="F43" s="66"/>
      <c r="G43" s="66" t="s">
        <v>119</v>
      </c>
      <c r="H43" s="69">
        <f>2.8*(10^(-12))</f>
        <v>2.7999999999999998E-12</v>
      </c>
      <c r="I43" s="66"/>
      <c r="J43" s="66" t="s">
        <v>119</v>
      </c>
      <c r="K43" s="69">
        <f>2.8*(10^(-12))</f>
        <v>2.7999999999999998E-12</v>
      </c>
      <c r="L43" s="66"/>
      <c r="O43" s="68" t="s">
        <v>182</v>
      </c>
      <c r="P43" s="66" t="s">
        <v>119</v>
      </c>
      <c r="Q43" s="69">
        <f>2.8*(10^(-12))</f>
        <v>2.7999999999999998E-12</v>
      </c>
      <c r="R43" s="66"/>
      <c r="S43" s="66" t="s">
        <v>119</v>
      </c>
      <c r="T43" s="69">
        <f>2.8*(10^(-12))</f>
        <v>2.7999999999999998E-12</v>
      </c>
      <c r="U43" s="66"/>
      <c r="V43" s="66"/>
      <c r="W43" s="66"/>
      <c r="X43" s="68" t="s">
        <v>182</v>
      </c>
      <c r="Y43" s="66" t="s">
        <v>119</v>
      </c>
      <c r="Z43" s="69">
        <f>2.8*(10^(-12))</f>
        <v>2.7999999999999998E-12</v>
      </c>
      <c r="AA43" s="66"/>
      <c r="AB43" s="66" t="s">
        <v>119</v>
      </c>
      <c r="AC43" s="69">
        <f>2.8*(10^(-12))</f>
        <v>2.7999999999999998E-12</v>
      </c>
      <c r="AD43" s="66"/>
      <c r="AE43" s="66"/>
      <c r="AF43" s="66"/>
      <c r="AG43" s="68" t="s">
        <v>182</v>
      </c>
      <c r="AH43" s="66" t="s">
        <v>119</v>
      </c>
      <c r="AI43" s="69">
        <f>2.8*(10^(-12))</f>
        <v>2.7999999999999998E-12</v>
      </c>
      <c r="AJ43" s="66"/>
      <c r="AK43" s="66" t="s">
        <v>119</v>
      </c>
      <c r="AL43" s="69">
        <f>2.8*(10^(-12))</f>
        <v>2.7999999999999998E-12</v>
      </c>
      <c r="AM43" s="66"/>
    </row>
    <row r="44" spans="1:38" ht="12.75">
      <c r="A44" s="222" t="s">
        <v>192</v>
      </c>
      <c r="B44" s="256">
        <v>40</v>
      </c>
      <c r="C44" s="116" t="s">
        <v>139</v>
      </c>
      <c r="D44" s="66" t="s">
        <v>75</v>
      </c>
      <c r="E44" s="69">
        <f>B32</f>
        <v>0.4</v>
      </c>
      <c r="F44" s="66"/>
      <c r="G44" s="66" t="s">
        <v>119</v>
      </c>
      <c r="H44" s="45">
        <v>2.8E-15</v>
      </c>
      <c r="J44" s="66" t="s">
        <v>119</v>
      </c>
      <c r="K44" s="45">
        <v>2.8E-15</v>
      </c>
      <c r="M44" s="254"/>
      <c r="N44" s="66"/>
      <c r="O44" s="66"/>
      <c r="P44" s="66" t="s">
        <v>119</v>
      </c>
      <c r="Q44" s="45">
        <v>2.8E-15</v>
      </c>
      <c r="S44" s="66" t="s">
        <v>119</v>
      </c>
      <c r="T44" s="69">
        <f>2.8*(10^(-15))</f>
        <v>2.8E-15</v>
      </c>
      <c r="V44" s="66"/>
      <c r="W44" s="66"/>
      <c r="X44" s="66"/>
      <c r="Y44" s="66" t="s">
        <v>119</v>
      </c>
      <c r="Z44" s="45">
        <v>2.8E-15</v>
      </c>
      <c r="AB44" s="66" t="s">
        <v>119</v>
      </c>
      <c r="AC44" s="69">
        <f>2.8*(10^(-15))</f>
        <v>2.8E-15</v>
      </c>
      <c r="AH44" s="66" t="s">
        <v>119</v>
      </c>
      <c r="AI44" s="45">
        <v>2.8E-15</v>
      </c>
      <c r="AK44" s="66" t="s">
        <v>119</v>
      </c>
      <c r="AL44" s="69">
        <f>2.8*(10^(-15))</f>
        <v>2.8E-15</v>
      </c>
    </row>
    <row r="45" spans="1:38" ht="12.75">
      <c r="A45" s="259" t="s">
        <v>161</v>
      </c>
      <c r="B45" s="249">
        <v>5</v>
      </c>
      <c r="C45" s="66" t="s">
        <v>208</v>
      </c>
      <c r="D45" s="66" t="s">
        <v>185</v>
      </c>
      <c r="E45" s="296">
        <f>B17</f>
        <v>0.455721393034826</v>
      </c>
      <c r="F45" s="66"/>
      <c r="M45" s="254"/>
      <c r="N45" s="66"/>
      <c r="O45" s="66"/>
      <c r="S45" s="66"/>
      <c r="T45" s="45"/>
      <c r="V45" s="66"/>
      <c r="W45" s="66"/>
      <c r="X45" s="66"/>
      <c r="AB45" s="66"/>
      <c r="AC45" s="45"/>
      <c r="AK45" s="66"/>
      <c r="AL45" s="45"/>
    </row>
    <row r="46" spans="1:36" ht="12.75">
      <c r="A46" s="259" t="s">
        <v>162</v>
      </c>
      <c r="B46" s="249">
        <v>5</v>
      </c>
      <c r="C46" s="66" t="s">
        <v>208</v>
      </c>
      <c r="D46" s="72" t="s">
        <v>65</v>
      </c>
      <c r="E46" s="287">
        <f>B33</f>
        <v>666666666</v>
      </c>
      <c r="F46" s="72" t="s">
        <v>66</v>
      </c>
      <c r="H46" s="373" t="s">
        <v>183</v>
      </c>
      <c r="I46" s="373"/>
      <c r="M46" s="7"/>
      <c r="N46" s="66"/>
      <c r="O46" s="66"/>
      <c r="Q46" s="373" t="s">
        <v>183</v>
      </c>
      <c r="R46" s="373"/>
      <c r="V46" s="66"/>
      <c r="W46" s="66"/>
      <c r="X46" s="66"/>
      <c r="Z46" s="373" t="s">
        <v>183</v>
      </c>
      <c r="AA46" s="373"/>
      <c r="AI46" s="373" t="s">
        <v>183</v>
      </c>
      <c r="AJ46" s="373"/>
    </row>
    <row r="47" spans="1:36" ht="12.75">
      <c r="A47" t="s">
        <v>173</v>
      </c>
      <c r="B47" s="249">
        <v>1.752</v>
      </c>
      <c r="C47" t="s">
        <v>208</v>
      </c>
      <c r="D47" s="66" t="s">
        <v>1</v>
      </c>
      <c r="E47" s="296">
        <f>'PEF''s'!E2</f>
        <v>9550378.481834507</v>
      </c>
      <c r="F47" s="66"/>
      <c r="H47" s="373" t="s">
        <v>184</v>
      </c>
      <c r="I47" s="373"/>
      <c r="M47" s="7"/>
      <c r="N47" s="66"/>
      <c r="O47" s="66"/>
      <c r="Q47" s="373" t="s">
        <v>184</v>
      </c>
      <c r="R47" s="373"/>
      <c r="X47" s="66"/>
      <c r="Z47" s="373" t="s">
        <v>184</v>
      </c>
      <c r="AA47" s="373"/>
      <c r="AI47" s="373" t="s">
        <v>184</v>
      </c>
      <c r="AJ47" s="373"/>
    </row>
    <row r="48" spans="1:33" ht="12.75">
      <c r="A48" t="s">
        <v>174</v>
      </c>
      <c r="B48" s="249">
        <v>16.4</v>
      </c>
      <c r="C48" t="s">
        <v>208</v>
      </c>
      <c r="D48" s="66" t="s">
        <v>0</v>
      </c>
      <c r="E48" s="296">
        <f>'PEF''s'!C2</f>
        <v>1359292542.255788</v>
      </c>
      <c r="F48" s="66" t="s">
        <v>64</v>
      </c>
      <c r="M48" s="7"/>
      <c r="N48" s="66"/>
      <c r="O48" s="66"/>
      <c r="X48" s="66"/>
      <c r="AE48" s="66"/>
      <c r="AF48" s="66"/>
      <c r="AG48" s="66"/>
    </row>
    <row r="49" spans="1:33" ht="12.75">
      <c r="A49" s="250" t="s">
        <v>165</v>
      </c>
      <c r="B49" s="249">
        <v>75</v>
      </c>
      <c r="C49" s="66" t="s">
        <v>73</v>
      </c>
      <c r="D49" s="66" t="s">
        <v>115</v>
      </c>
      <c r="E49" s="265">
        <v>27.027027027027</v>
      </c>
      <c r="F49" s="66" t="s">
        <v>116</v>
      </c>
      <c r="M49" s="7"/>
      <c r="N49" s="66"/>
      <c r="O49" s="66"/>
      <c r="V49" s="66"/>
      <c r="W49" s="66"/>
      <c r="X49" s="66"/>
      <c r="AE49" s="66"/>
      <c r="AF49" s="66"/>
      <c r="AG49" s="66"/>
    </row>
    <row r="50" spans="1:33" ht="12.75">
      <c r="A50" s="250" t="s">
        <v>166</v>
      </c>
      <c r="B50" s="249">
        <v>25</v>
      </c>
      <c r="C50" s="66" t="s">
        <v>73</v>
      </c>
      <c r="D50" s="66" t="s">
        <v>117</v>
      </c>
      <c r="E50" s="69">
        <f>B22</f>
        <v>226.0254</v>
      </c>
      <c r="F50" s="66" t="s">
        <v>118</v>
      </c>
      <c r="M50" s="7"/>
      <c r="N50" s="66"/>
      <c r="O50" s="66"/>
      <c r="V50" s="66"/>
      <c r="W50" s="66"/>
      <c r="X50" s="66"/>
      <c r="AE50" s="66"/>
      <c r="AF50" s="66"/>
      <c r="AG50" s="66"/>
    </row>
    <row r="51" spans="1:33" ht="15">
      <c r="A51" s="393" t="s">
        <v>151</v>
      </c>
      <c r="B51" s="393"/>
      <c r="C51" s="393"/>
      <c r="D51" s="66" t="s">
        <v>119</v>
      </c>
      <c r="E51" s="69">
        <f>2.8*(10^(-15))</f>
        <v>2.8E-15</v>
      </c>
      <c r="F51" s="66"/>
      <c r="M51" s="7"/>
      <c r="N51" s="66"/>
      <c r="O51" s="66"/>
      <c r="V51" s="66"/>
      <c r="W51" s="66"/>
      <c r="X51" s="66"/>
      <c r="AE51" s="66"/>
      <c r="AF51" s="66"/>
      <c r="AG51" s="66"/>
    </row>
    <row r="52" spans="1:33" ht="12.75">
      <c r="A52" s="324" t="s">
        <v>215</v>
      </c>
      <c r="B52" s="325">
        <v>5</v>
      </c>
      <c r="C52" t="s">
        <v>98</v>
      </c>
      <c r="M52" s="222"/>
      <c r="N52" s="66"/>
      <c r="O52" s="66"/>
      <c r="V52" s="66"/>
      <c r="W52" s="66"/>
      <c r="X52" s="66"/>
      <c r="AE52" s="66"/>
      <c r="AF52" s="66"/>
      <c r="AG52" s="66"/>
    </row>
    <row r="53" spans="1:33" ht="12.75">
      <c r="A53" s="116" t="s">
        <v>177</v>
      </c>
      <c r="B53" s="256">
        <v>15</v>
      </c>
      <c r="C53" s="115" t="s">
        <v>84</v>
      </c>
      <c r="F53" s="68" t="s">
        <v>182</v>
      </c>
      <c r="M53" s="7"/>
      <c r="N53" s="66"/>
      <c r="O53" s="66"/>
      <c r="V53" s="66"/>
      <c r="W53" s="66"/>
      <c r="X53" s="66"/>
      <c r="AE53" s="66"/>
      <c r="AF53" s="66"/>
      <c r="AG53" s="66"/>
    </row>
    <row r="54" spans="1:13" ht="12.75">
      <c r="A54" s="116" t="s">
        <v>175</v>
      </c>
      <c r="B54" s="256">
        <v>55</v>
      </c>
      <c r="C54" s="116" t="s">
        <v>145</v>
      </c>
      <c r="F54" s="68"/>
      <c r="M54" s="7"/>
    </row>
    <row r="55" spans="1:33" ht="12.75">
      <c r="A55" s="116" t="s">
        <v>178</v>
      </c>
      <c r="B55" s="256">
        <v>5</v>
      </c>
      <c r="C55" s="114" t="s">
        <v>143</v>
      </c>
      <c r="F55" s="68"/>
      <c r="M55" s="7"/>
      <c r="N55" s="66"/>
      <c r="O55" s="66"/>
      <c r="V55" s="66"/>
      <c r="W55" s="66"/>
      <c r="X55" s="66"/>
      <c r="AE55" s="66"/>
      <c r="AF55" s="66"/>
      <c r="AG55" s="66"/>
    </row>
    <row r="56" spans="1:33" ht="12.75">
      <c r="A56" s="135" t="s">
        <v>100</v>
      </c>
      <c r="B56" s="249">
        <v>5</v>
      </c>
      <c r="C56" s="135" t="s">
        <v>98</v>
      </c>
      <c r="F56" s="68"/>
      <c r="M56" s="257"/>
      <c r="N56" s="66"/>
      <c r="O56" s="66"/>
      <c r="V56" s="66"/>
      <c r="W56" s="66"/>
      <c r="X56" s="66"/>
      <c r="AE56" s="66"/>
      <c r="AF56" s="66"/>
      <c r="AG56" s="66"/>
    </row>
    <row r="57" spans="1:13" ht="12.75">
      <c r="A57" s="71" t="s">
        <v>213</v>
      </c>
      <c r="B57" s="249">
        <v>75</v>
      </c>
      <c r="C57" s="67" t="s">
        <v>73</v>
      </c>
      <c r="M57" s="257"/>
    </row>
    <row r="58" spans="1:33" ht="12.75">
      <c r="A58" s="71" t="s">
        <v>214</v>
      </c>
      <c r="B58" s="249">
        <v>5</v>
      </c>
      <c r="C58" s="67" t="s">
        <v>207</v>
      </c>
      <c r="D58" s="66"/>
      <c r="E58" s="66"/>
      <c r="F58" s="66"/>
      <c r="M58" s="46"/>
      <c r="N58" s="66"/>
      <c r="O58" s="66"/>
      <c r="V58" s="66"/>
      <c r="W58" s="66"/>
      <c r="X58" s="66"/>
      <c r="AE58" s="66"/>
      <c r="AF58" s="66"/>
      <c r="AG58" s="66"/>
    </row>
    <row r="59" spans="1:33" ht="15">
      <c r="A59" s="408" t="s">
        <v>146</v>
      </c>
      <c r="B59" s="408"/>
      <c r="C59" s="408"/>
      <c r="D59" s="66"/>
      <c r="E59" s="66"/>
      <c r="F59" s="66"/>
      <c r="M59" s="257"/>
      <c r="N59" s="66"/>
      <c r="O59" s="66"/>
      <c r="V59" s="66"/>
      <c r="W59" s="66"/>
      <c r="X59" s="66"/>
      <c r="AE59" s="66"/>
      <c r="AF59" s="66"/>
      <c r="AG59" s="66"/>
    </row>
    <row r="60" spans="1:33" ht="12.75">
      <c r="A60" s="71" t="s">
        <v>216</v>
      </c>
      <c r="B60" s="325">
        <v>5</v>
      </c>
      <c r="C60" t="s">
        <v>98</v>
      </c>
      <c r="D60" s="66"/>
      <c r="E60" s="66"/>
      <c r="F60" s="66"/>
      <c r="M60" s="222"/>
      <c r="N60" s="66"/>
      <c r="O60" s="66"/>
      <c r="V60" s="66"/>
      <c r="W60" s="66"/>
      <c r="X60" s="66"/>
      <c r="AE60" s="66"/>
      <c r="AF60" s="66"/>
      <c r="AG60" s="66"/>
    </row>
    <row r="61" spans="1:33" ht="12.75">
      <c r="A61" s="116" t="s">
        <v>199</v>
      </c>
      <c r="B61" s="256">
        <v>15</v>
      </c>
      <c r="C61" s="115" t="s">
        <v>84</v>
      </c>
      <c r="D61" s="66"/>
      <c r="E61" s="66"/>
      <c r="F61" s="66"/>
      <c r="M61" s="222"/>
      <c r="N61" s="66"/>
      <c r="O61" s="66"/>
      <c r="V61" s="66"/>
      <c r="W61" s="66"/>
      <c r="X61" s="66"/>
      <c r="AE61" s="66"/>
      <c r="AF61" s="66"/>
      <c r="AG61" s="66"/>
    </row>
    <row r="62" spans="1:33" ht="12.75">
      <c r="A62" s="116" t="s">
        <v>176</v>
      </c>
      <c r="B62" s="256">
        <v>55</v>
      </c>
      <c r="C62" s="116" t="s">
        <v>145</v>
      </c>
      <c r="D62" s="66"/>
      <c r="E62" s="66"/>
      <c r="F62" s="66"/>
      <c r="M62" s="222"/>
      <c r="N62" s="66"/>
      <c r="O62" s="66"/>
      <c r="V62" s="66"/>
      <c r="W62" s="66"/>
      <c r="X62" s="66"/>
      <c r="AE62" s="66"/>
      <c r="AF62" s="66"/>
      <c r="AG62" s="66"/>
    </row>
    <row r="63" spans="1:33" ht="12.75">
      <c r="A63" s="116" t="s">
        <v>200</v>
      </c>
      <c r="B63" s="256">
        <v>5</v>
      </c>
      <c r="C63" s="114" t="s">
        <v>143</v>
      </c>
      <c r="D63" s="66"/>
      <c r="E63" s="66"/>
      <c r="F63" s="66"/>
      <c r="M63" s="222"/>
      <c r="N63" s="66"/>
      <c r="O63" s="66"/>
      <c r="V63" s="66"/>
      <c r="W63" s="66"/>
      <c r="X63" s="66"/>
      <c r="AE63" s="66"/>
      <c r="AF63" s="66"/>
      <c r="AG63" s="66"/>
    </row>
    <row r="64" spans="1:33" ht="12.75">
      <c r="A64" s="71" t="s">
        <v>97</v>
      </c>
      <c r="B64" s="249">
        <v>5</v>
      </c>
      <c r="C64" s="135" t="s">
        <v>98</v>
      </c>
      <c r="D64" s="66"/>
      <c r="E64" s="66"/>
      <c r="F64" s="66"/>
      <c r="M64" s="66"/>
      <c r="N64" s="66"/>
      <c r="O64" s="66"/>
      <c r="V64" s="66"/>
      <c r="W64" s="66"/>
      <c r="X64" s="66"/>
      <c r="AE64" s="66"/>
      <c r="AF64" s="66"/>
      <c r="AG64" s="66"/>
    </row>
    <row r="65" spans="1:33" ht="12.75">
      <c r="A65" s="71" t="s">
        <v>201</v>
      </c>
      <c r="B65" s="249">
        <v>75</v>
      </c>
      <c r="C65" s="67" t="s">
        <v>73</v>
      </c>
      <c r="D65" s="66"/>
      <c r="E65" s="66"/>
      <c r="F65" s="66"/>
      <c r="M65" s="66"/>
      <c r="N65" s="66"/>
      <c r="O65" s="66"/>
      <c r="V65" s="66"/>
      <c r="W65" s="66"/>
      <c r="X65" s="66"/>
      <c r="AE65" s="66"/>
      <c r="AF65" s="66"/>
      <c r="AG65" s="66"/>
    </row>
    <row r="66" spans="1:33" ht="12.75">
      <c r="A66" s="71" t="s">
        <v>202</v>
      </c>
      <c r="B66" s="249">
        <v>5</v>
      </c>
      <c r="C66" s="67" t="s">
        <v>207</v>
      </c>
      <c r="D66" s="66"/>
      <c r="E66" s="66"/>
      <c r="F66" s="66"/>
      <c r="M66" s="66"/>
      <c r="N66" s="66"/>
      <c r="O66" s="66"/>
      <c r="V66" s="66"/>
      <c r="W66" s="66"/>
      <c r="X66" s="66"/>
      <c r="AE66" s="66"/>
      <c r="AF66" s="66"/>
      <c r="AG66" s="66"/>
    </row>
    <row r="67" spans="1:33" ht="15">
      <c r="A67" s="407" t="s">
        <v>144</v>
      </c>
      <c r="B67" s="407"/>
      <c r="C67" s="407"/>
      <c r="D67" s="66"/>
      <c r="E67" s="66"/>
      <c r="F67" s="66"/>
      <c r="M67" s="66"/>
      <c r="N67" s="66"/>
      <c r="O67" s="66"/>
      <c r="V67" s="66"/>
      <c r="W67" s="66"/>
      <c r="X67" s="66"/>
      <c r="AE67" s="66"/>
      <c r="AF67" s="66"/>
      <c r="AG67" s="66"/>
    </row>
    <row r="68" spans="1:33" ht="12.75">
      <c r="A68" s="71" t="s">
        <v>217</v>
      </c>
      <c r="B68" s="325">
        <v>5</v>
      </c>
      <c r="C68" t="s">
        <v>98</v>
      </c>
      <c r="D68" s="66"/>
      <c r="E68" s="66"/>
      <c r="F68" s="66"/>
      <c r="M68" s="66"/>
      <c r="N68" s="66"/>
      <c r="O68" s="66"/>
      <c r="V68" s="66"/>
      <c r="W68" s="66"/>
      <c r="X68" s="66"/>
      <c r="AE68" s="66"/>
      <c r="AF68" s="66"/>
      <c r="AG68" s="66"/>
    </row>
    <row r="69" spans="1:33" ht="12.75">
      <c r="A69" s="116" t="s">
        <v>203</v>
      </c>
      <c r="B69" s="256">
        <v>15</v>
      </c>
      <c r="C69" s="115" t="s">
        <v>84</v>
      </c>
      <c r="D69" s="66"/>
      <c r="E69" s="66"/>
      <c r="F69" s="66"/>
      <c r="M69" s="66"/>
      <c r="N69" s="66"/>
      <c r="O69" s="66"/>
      <c r="V69" s="66"/>
      <c r="W69" s="66"/>
      <c r="X69" s="66"/>
      <c r="AE69" s="66"/>
      <c r="AF69" s="66"/>
      <c r="AG69" s="66"/>
    </row>
    <row r="70" spans="1:33" ht="12.75">
      <c r="A70" s="116" t="s">
        <v>169</v>
      </c>
      <c r="B70" s="256">
        <v>55</v>
      </c>
      <c r="C70" s="116" t="s">
        <v>145</v>
      </c>
      <c r="D70" s="66"/>
      <c r="E70" s="66"/>
      <c r="F70" s="66"/>
      <c r="M70" s="66"/>
      <c r="N70" s="66"/>
      <c r="O70" s="66"/>
      <c r="V70" s="66"/>
      <c r="W70" s="66"/>
      <c r="X70" s="66"/>
      <c r="AE70" s="66"/>
      <c r="AF70" s="66"/>
      <c r="AG70" s="66"/>
    </row>
    <row r="71" spans="1:33" ht="12.75">
      <c r="A71" s="116" t="s">
        <v>204</v>
      </c>
      <c r="B71" s="256">
        <v>5</v>
      </c>
      <c r="C71" s="114" t="s">
        <v>143</v>
      </c>
      <c r="D71" s="66"/>
      <c r="E71" s="66"/>
      <c r="F71" s="66"/>
      <c r="M71" s="66"/>
      <c r="N71" s="66"/>
      <c r="O71" s="66"/>
      <c r="V71" s="66"/>
      <c r="W71" s="66"/>
      <c r="X71" s="66"/>
      <c r="AE71" s="66"/>
      <c r="AF71" s="66"/>
      <c r="AG71" s="66"/>
    </row>
    <row r="72" spans="1:33" ht="12.75">
      <c r="A72" s="71" t="s">
        <v>99</v>
      </c>
      <c r="B72" s="249">
        <v>5</v>
      </c>
      <c r="C72" s="135" t="s">
        <v>98</v>
      </c>
      <c r="D72" s="66"/>
      <c r="E72" s="66"/>
      <c r="F72" s="66"/>
      <c r="M72" s="66"/>
      <c r="N72" s="66"/>
      <c r="O72" s="66"/>
      <c r="V72" s="66"/>
      <c r="W72" s="66"/>
      <c r="X72" s="66"/>
      <c r="AE72" s="66"/>
      <c r="AF72" s="66"/>
      <c r="AG72" s="66"/>
    </row>
    <row r="73" spans="1:33" ht="12.75">
      <c r="A73" s="71" t="s">
        <v>205</v>
      </c>
      <c r="B73" s="249">
        <v>75</v>
      </c>
      <c r="C73" s="67" t="s">
        <v>73</v>
      </c>
      <c r="D73" s="66"/>
      <c r="E73" s="66"/>
      <c r="F73" s="66"/>
      <c r="M73" s="66"/>
      <c r="N73" s="66"/>
      <c r="O73" s="66"/>
      <c r="V73" s="66"/>
      <c r="W73" s="66"/>
      <c r="X73" s="66"/>
      <c r="AE73" s="66"/>
      <c r="AF73" s="66"/>
      <c r="AG73" s="66"/>
    </row>
    <row r="74" spans="1:33" ht="12.75">
      <c r="A74" s="71" t="s">
        <v>206</v>
      </c>
      <c r="B74" s="249">
        <v>5</v>
      </c>
      <c r="C74" s="67" t="s">
        <v>207</v>
      </c>
      <c r="D74" s="66"/>
      <c r="E74" s="66"/>
      <c r="F74" s="66"/>
      <c r="M74" s="66"/>
      <c r="N74" s="66"/>
      <c r="O74" s="66"/>
      <c r="V74" s="66"/>
      <c r="W74" s="66"/>
      <c r="X74" s="66"/>
      <c r="AE74" s="66"/>
      <c r="AF74" s="66"/>
      <c r="AG74" s="66"/>
    </row>
    <row r="75" spans="4:33" ht="12.75">
      <c r="D75" s="66"/>
      <c r="E75" s="66"/>
      <c r="F75" s="66"/>
      <c r="M75" s="66"/>
      <c r="N75" s="66"/>
      <c r="O75" s="66"/>
      <c r="V75" s="66"/>
      <c r="W75" s="66"/>
      <c r="X75" s="66"/>
      <c r="AE75" s="66"/>
      <c r="AF75" s="66"/>
      <c r="AG75" s="66"/>
    </row>
    <row r="76" spans="4:33" ht="12.75">
      <c r="D76" s="66"/>
      <c r="E76" s="66"/>
      <c r="F76" s="66"/>
      <c r="M76" s="66"/>
      <c r="N76" s="66"/>
      <c r="O76" s="66"/>
      <c r="V76" s="66"/>
      <c r="W76" s="66"/>
      <c r="X76" s="66"/>
      <c r="AE76" s="66"/>
      <c r="AF76" s="66"/>
      <c r="AG76" s="66"/>
    </row>
    <row r="77" spans="4:33" ht="12.75">
      <c r="D77" s="66"/>
      <c r="E77" s="66"/>
      <c r="F77" s="66"/>
      <c r="M77" s="66"/>
      <c r="N77" s="66"/>
      <c r="O77" s="66"/>
      <c r="V77" s="66"/>
      <c r="W77" s="66"/>
      <c r="X77" s="66"/>
      <c r="AE77" s="66"/>
      <c r="AF77" s="66"/>
      <c r="AG77" s="66"/>
    </row>
    <row r="78" spans="4:33" ht="12.75">
      <c r="D78" s="66"/>
      <c r="E78" s="66"/>
      <c r="F78" s="66"/>
      <c r="M78" s="66"/>
      <c r="N78" s="66"/>
      <c r="O78" s="66"/>
      <c r="V78" s="66"/>
      <c r="W78" s="66"/>
      <c r="X78" s="66"/>
      <c r="AE78" s="66"/>
      <c r="AF78" s="66"/>
      <c r="AG78" s="66"/>
    </row>
    <row r="79" spans="4:33" ht="12.75">
      <c r="D79" s="66"/>
      <c r="E79" s="66"/>
      <c r="F79" s="66"/>
      <c r="M79" s="66"/>
      <c r="N79" s="66"/>
      <c r="O79" s="66"/>
      <c r="V79" s="66"/>
      <c r="W79" s="66"/>
      <c r="X79" s="66"/>
      <c r="AE79" s="66"/>
      <c r="AF79" s="66"/>
      <c r="AG79" s="66"/>
    </row>
    <row r="80" spans="4:33" ht="12.75">
      <c r="D80" s="66"/>
      <c r="E80" s="66"/>
      <c r="F80" s="66"/>
      <c r="M80" s="66"/>
      <c r="N80" s="66"/>
      <c r="O80" s="66"/>
      <c r="V80" s="66"/>
      <c r="W80" s="66"/>
      <c r="X80" s="66"/>
      <c r="AE80" s="66"/>
      <c r="AF80" s="66"/>
      <c r="AG80" s="66"/>
    </row>
    <row r="81" spans="4:33" ht="12.75">
      <c r="D81" s="66"/>
      <c r="E81" s="66"/>
      <c r="F81" s="66"/>
      <c r="M81" s="66"/>
      <c r="N81" s="66"/>
      <c r="O81" s="66"/>
      <c r="V81" s="66"/>
      <c r="W81" s="66"/>
      <c r="X81" s="66"/>
      <c r="AE81" s="66"/>
      <c r="AF81" s="66"/>
      <c r="AG81" s="66"/>
    </row>
    <row r="82" spans="4:33" ht="12.75">
      <c r="D82" s="66"/>
      <c r="E82" s="66"/>
      <c r="F82" s="66"/>
      <c r="M82" s="66"/>
      <c r="N82" s="66"/>
      <c r="O82" s="66"/>
      <c r="V82" s="66"/>
      <c r="W82" s="66"/>
      <c r="X82" s="66"/>
      <c r="AE82" s="66"/>
      <c r="AF82" s="66"/>
      <c r="AG82" s="66"/>
    </row>
    <row r="83" spans="4:33" ht="12.75">
      <c r="D83" s="66"/>
      <c r="E83" s="66"/>
      <c r="F83" s="66"/>
      <c r="M83" s="66"/>
      <c r="N83" s="66"/>
      <c r="O83" s="66"/>
      <c r="V83" s="66"/>
      <c r="W83" s="66"/>
      <c r="X83" s="66"/>
      <c r="AE83" s="66"/>
      <c r="AF83" s="66"/>
      <c r="AG83" s="66"/>
    </row>
    <row r="84" spans="4:33" ht="12.75">
      <c r="D84" s="66"/>
      <c r="E84" s="66"/>
      <c r="F84" s="66"/>
      <c r="M84" s="66"/>
      <c r="N84" s="66"/>
      <c r="O84" s="66"/>
      <c r="V84" s="66"/>
      <c r="W84" s="66"/>
      <c r="X84" s="66"/>
      <c r="AE84" s="66"/>
      <c r="AF84" s="66"/>
      <c r="AG84" s="66"/>
    </row>
    <row r="85" spans="4:33" ht="12.75">
      <c r="D85" s="66"/>
      <c r="E85" s="66"/>
      <c r="F85" s="66"/>
      <c r="M85" s="66"/>
      <c r="N85" s="66"/>
      <c r="O85" s="66"/>
      <c r="V85" s="66"/>
      <c r="W85" s="66"/>
      <c r="X85" s="66"/>
      <c r="AE85" s="66"/>
      <c r="AF85" s="66"/>
      <c r="AG85" s="66"/>
    </row>
    <row r="86" spans="4:33" ht="12.75">
      <c r="D86" s="66"/>
      <c r="E86" s="66"/>
      <c r="F86" s="66"/>
      <c r="M86" s="66"/>
      <c r="N86" s="66"/>
      <c r="O86" s="66"/>
      <c r="V86" s="66"/>
      <c r="W86" s="66"/>
      <c r="X86" s="66"/>
      <c r="AE86" s="66"/>
      <c r="AF86" s="66"/>
      <c r="AG86" s="66"/>
    </row>
    <row r="87" spans="4:33" ht="12.75">
      <c r="D87" s="66"/>
      <c r="E87" s="66"/>
      <c r="F87" s="66"/>
      <c r="M87" s="66"/>
      <c r="N87" s="66"/>
      <c r="O87" s="66"/>
      <c r="V87" s="66"/>
      <c r="W87" s="66"/>
      <c r="X87" s="66"/>
      <c r="AE87" s="66"/>
      <c r="AF87" s="66"/>
      <c r="AG87" s="66"/>
    </row>
    <row r="88" spans="4:33" ht="12.75">
      <c r="D88" s="66"/>
      <c r="E88" s="66"/>
      <c r="F88" s="66"/>
      <c r="M88" s="66"/>
      <c r="N88" s="66"/>
      <c r="O88" s="66"/>
      <c r="V88" s="66"/>
      <c r="W88" s="66"/>
      <c r="X88" s="66"/>
      <c r="AE88" s="66"/>
      <c r="AF88" s="66"/>
      <c r="AG88" s="66"/>
    </row>
    <row r="89" spans="4:33" ht="12.75">
      <c r="D89" s="66"/>
      <c r="E89" s="66"/>
      <c r="F89" s="66"/>
      <c r="M89" s="66"/>
      <c r="N89" s="66"/>
      <c r="O89" s="66"/>
      <c r="V89" s="66"/>
      <c r="W89" s="66"/>
      <c r="X89" s="66"/>
      <c r="AE89" s="66"/>
      <c r="AF89" s="66"/>
      <c r="AG89" s="66"/>
    </row>
    <row r="90" spans="4:33" ht="12.75">
      <c r="D90" s="66"/>
      <c r="E90" s="66"/>
      <c r="F90" s="66"/>
      <c r="M90" s="66"/>
      <c r="N90" s="66"/>
      <c r="O90" s="66"/>
      <c r="V90" s="66"/>
      <c r="W90" s="66"/>
      <c r="X90" s="66"/>
      <c r="AE90" s="66"/>
      <c r="AF90" s="66"/>
      <c r="AG90" s="66"/>
    </row>
    <row r="91" spans="4:33" ht="12.75">
      <c r="D91" s="66"/>
      <c r="E91" s="66"/>
      <c r="F91" s="66"/>
      <c r="M91" s="66"/>
      <c r="N91" s="66"/>
      <c r="O91" s="66"/>
      <c r="V91" s="66"/>
      <c r="W91" s="66"/>
      <c r="X91" s="66"/>
      <c r="AE91" s="66"/>
      <c r="AF91" s="66"/>
      <c r="AG91" s="66"/>
    </row>
    <row r="92" spans="4:33" ht="12.75">
      <c r="D92" s="66"/>
      <c r="E92" s="66"/>
      <c r="F92" s="66"/>
      <c r="M92" s="66"/>
      <c r="N92" s="66"/>
      <c r="O92" s="66"/>
      <c r="V92" s="66"/>
      <c r="W92" s="66"/>
      <c r="X92" s="66"/>
      <c r="AE92" s="66"/>
      <c r="AF92" s="66"/>
      <c r="AG92" s="66"/>
    </row>
    <row r="93" spans="4:33" ht="12.75">
      <c r="D93" s="66"/>
      <c r="E93" s="66"/>
      <c r="F93" s="66"/>
      <c r="M93" s="66"/>
      <c r="N93" s="66"/>
      <c r="O93" s="66"/>
      <c r="V93" s="66"/>
      <c r="W93" s="66"/>
      <c r="X93" s="66"/>
      <c r="AE93" s="66"/>
      <c r="AF93" s="66"/>
      <c r="AG93" s="66"/>
    </row>
    <row r="94" spans="4:33" ht="12.75">
      <c r="D94" s="66"/>
      <c r="E94" s="66"/>
      <c r="F94" s="66"/>
      <c r="M94" s="66"/>
      <c r="N94" s="66"/>
      <c r="O94" s="66"/>
      <c r="V94" s="66"/>
      <c r="W94" s="66"/>
      <c r="X94" s="66"/>
      <c r="AE94" s="66"/>
      <c r="AF94" s="66"/>
      <c r="AG94" s="66"/>
    </row>
    <row r="95" spans="4:33" ht="12.75">
      <c r="D95" s="66"/>
      <c r="E95" s="66"/>
      <c r="F95" s="66"/>
      <c r="M95" s="66"/>
      <c r="N95" s="66"/>
      <c r="O95" s="66"/>
      <c r="V95" s="66"/>
      <c r="W95" s="66"/>
      <c r="X95" s="66"/>
      <c r="AE95" s="66"/>
      <c r="AF95" s="66"/>
      <c r="AG95" s="66"/>
    </row>
    <row r="96" spans="4:33" ht="12.75">
      <c r="D96" s="66"/>
      <c r="E96" s="66"/>
      <c r="F96" s="66"/>
      <c r="M96" s="66"/>
      <c r="N96" s="66"/>
      <c r="O96" s="66"/>
      <c r="V96" s="66"/>
      <c r="W96" s="66"/>
      <c r="X96" s="66"/>
      <c r="AE96" s="66"/>
      <c r="AF96" s="66"/>
      <c r="AG96" s="66"/>
    </row>
    <row r="97" spans="4:33" ht="12.75">
      <c r="D97" s="66"/>
      <c r="E97" s="66"/>
      <c r="F97" s="66"/>
      <c r="M97" s="66"/>
      <c r="N97" s="66"/>
      <c r="O97" s="66"/>
      <c r="V97" s="66"/>
      <c r="W97" s="66"/>
      <c r="X97" s="66"/>
      <c r="AE97" s="66"/>
      <c r="AF97" s="66"/>
      <c r="AG97" s="66"/>
    </row>
    <row r="98" spans="4:33" ht="12.75">
      <c r="D98" s="66"/>
      <c r="E98" s="66"/>
      <c r="F98" s="66"/>
      <c r="M98" s="66"/>
      <c r="N98" s="66"/>
      <c r="O98" s="66"/>
      <c r="V98" s="66"/>
      <c r="W98" s="66"/>
      <c r="X98" s="66"/>
      <c r="AE98" s="66"/>
      <c r="AF98" s="66"/>
      <c r="AG98" s="66"/>
    </row>
    <row r="99" spans="4:33" ht="12.75">
      <c r="D99" s="66"/>
      <c r="E99" s="66"/>
      <c r="F99" s="66"/>
      <c r="M99" s="66"/>
      <c r="N99" s="66"/>
      <c r="O99" s="66"/>
      <c r="V99" s="66"/>
      <c r="W99" s="66"/>
      <c r="X99" s="66"/>
      <c r="AE99" s="66"/>
      <c r="AF99" s="66"/>
      <c r="AG99" s="66"/>
    </row>
    <row r="100" spans="4:33" ht="12.75">
      <c r="D100" s="66"/>
      <c r="E100" s="66"/>
      <c r="F100" s="66"/>
      <c r="M100" s="66"/>
      <c r="N100" s="66"/>
      <c r="O100" s="66"/>
      <c r="V100" s="66"/>
      <c r="W100" s="66"/>
      <c r="X100" s="66"/>
      <c r="AE100" s="66"/>
      <c r="AF100" s="66"/>
      <c r="AG100" s="66"/>
    </row>
    <row r="101" spans="4:33" ht="12.75">
      <c r="D101" s="66"/>
      <c r="E101" s="66"/>
      <c r="F101" s="66"/>
      <c r="M101" s="66"/>
      <c r="N101" s="66"/>
      <c r="O101" s="66"/>
      <c r="V101" s="66"/>
      <c r="W101" s="66"/>
      <c r="X101" s="66"/>
      <c r="AE101" s="66"/>
      <c r="AF101" s="66"/>
      <c r="AG101" s="66"/>
    </row>
    <row r="102" spans="4:33" ht="12.75">
      <c r="D102" s="66"/>
      <c r="E102" s="66"/>
      <c r="F102" s="66"/>
      <c r="M102" s="66"/>
      <c r="N102" s="66"/>
      <c r="O102" s="66"/>
      <c r="V102" s="66"/>
      <c r="W102" s="66"/>
      <c r="X102" s="66"/>
      <c r="AE102" s="66"/>
      <c r="AF102" s="66"/>
      <c r="AG102" s="66"/>
    </row>
    <row r="103" spans="4:33" ht="12.75">
      <c r="D103" s="66"/>
      <c r="E103" s="66"/>
      <c r="F103" s="66"/>
      <c r="M103" s="66"/>
      <c r="N103" s="66"/>
      <c r="O103" s="66"/>
      <c r="V103" s="66"/>
      <c r="W103" s="66"/>
      <c r="X103" s="66"/>
      <c r="AE103" s="66"/>
      <c r="AF103" s="66"/>
      <c r="AG103" s="66"/>
    </row>
    <row r="104" spans="4:33" ht="12.75">
      <c r="D104" s="66"/>
      <c r="E104" s="66"/>
      <c r="F104" s="66"/>
      <c r="M104" s="66"/>
      <c r="N104" s="66"/>
      <c r="O104" s="66"/>
      <c r="V104" s="66"/>
      <c r="W104" s="66"/>
      <c r="X104" s="66"/>
      <c r="AE104" s="66"/>
      <c r="AF104" s="66"/>
      <c r="AG104" s="66"/>
    </row>
    <row r="105" spans="4:33" ht="12.75">
      <c r="D105" s="66"/>
      <c r="E105" s="66"/>
      <c r="F105" s="66"/>
      <c r="M105" s="66"/>
      <c r="N105" s="66"/>
      <c r="O105" s="66"/>
      <c r="V105" s="66"/>
      <c r="W105" s="66"/>
      <c r="X105" s="66"/>
      <c r="AE105" s="66"/>
      <c r="AF105" s="66"/>
      <c r="AG105" s="66"/>
    </row>
    <row r="106" spans="4:33" ht="12.75">
      <c r="D106" s="66"/>
      <c r="E106" s="66"/>
      <c r="F106" s="66"/>
      <c r="M106" s="66"/>
      <c r="N106" s="66"/>
      <c r="O106" s="66"/>
      <c r="V106" s="66"/>
      <c r="W106" s="66"/>
      <c r="X106" s="66"/>
      <c r="AE106" s="66"/>
      <c r="AF106" s="66"/>
      <c r="AG106" s="66"/>
    </row>
    <row r="107" spans="4:33" ht="12.75">
      <c r="D107" s="66"/>
      <c r="E107" s="66"/>
      <c r="F107" s="66"/>
      <c r="M107" s="66"/>
      <c r="N107" s="66"/>
      <c r="O107" s="66"/>
      <c r="V107" s="66"/>
      <c r="W107" s="66"/>
      <c r="X107" s="66"/>
      <c r="AE107" s="66"/>
      <c r="AF107" s="66"/>
      <c r="AG107" s="66"/>
    </row>
    <row r="108" spans="4:33" ht="12.75">
      <c r="D108" s="66"/>
      <c r="E108" s="66"/>
      <c r="F108" s="66"/>
      <c r="M108" s="66"/>
      <c r="N108" s="66"/>
      <c r="O108" s="66"/>
      <c r="V108" s="66"/>
      <c r="W108" s="66"/>
      <c r="X108" s="66"/>
      <c r="AE108" s="66"/>
      <c r="AF108" s="66"/>
      <c r="AG108" s="66"/>
    </row>
    <row r="109" spans="4:33" ht="12.75">
      <c r="D109" s="66"/>
      <c r="E109" s="66"/>
      <c r="F109" s="66"/>
      <c r="M109" s="66"/>
      <c r="N109" s="66"/>
      <c r="O109" s="66"/>
      <c r="V109" s="66"/>
      <c r="W109" s="66"/>
      <c r="X109" s="66"/>
      <c r="AE109" s="66"/>
      <c r="AF109" s="66"/>
      <c r="AG109" s="66"/>
    </row>
    <row r="110" spans="4:33" ht="12.75">
      <c r="D110" s="66"/>
      <c r="E110" s="66"/>
      <c r="F110" s="66"/>
      <c r="M110" s="66"/>
      <c r="N110" s="66"/>
      <c r="O110" s="66"/>
      <c r="V110" s="66"/>
      <c r="W110" s="66"/>
      <c r="X110" s="66"/>
      <c r="AE110" s="66"/>
      <c r="AF110" s="66"/>
      <c r="AG110" s="66"/>
    </row>
    <row r="111" spans="4:33" ht="12.75">
      <c r="D111" s="66"/>
      <c r="E111" s="66"/>
      <c r="F111" s="66"/>
      <c r="M111" s="66"/>
      <c r="N111" s="66"/>
      <c r="O111" s="66"/>
      <c r="V111" s="66"/>
      <c r="W111" s="66"/>
      <c r="X111" s="66"/>
      <c r="AE111" s="66"/>
      <c r="AF111" s="66"/>
      <c r="AG111" s="66"/>
    </row>
    <row r="112" spans="4:33" ht="12.75">
      <c r="D112" s="66"/>
      <c r="E112" s="66"/>
      <c r="F112" s="66"/>
      <c r="M112" s="66"/>
      <c r="N112" s="66"/>
      <c r="O112" s="66"/>
      <c r="V112" s="66"/>
      <c r="W112" s="66"/>
      <c r="X112" s="66"/>
      <c r="AE112" s="66"/>
      <c r="AF112" s="66"/>
      <c r="AG112" s="66"/>
    </row>
    <row r="113" spans="4:33" ht="12.75">
      <c r="D113" s="66"/>
      <c r="E113" s="66"/>
      <c r="F113" s="66"/>
      <c r="M113" s="66"/>
      <c r="N113" s="66"/>
      <c r="O113" s="66"/>
      <c r="V113" s="66"/>
      <c r="W113" s="66"/>
      <c r="X113" s="66"/>
      <c r="AE113" s="66"/>
      <c r="AF113" s="66"/>
      <c r="AG113" s="66"/>
    </row>
    <row r="114" spans="4:33" ht="12.75">
      <c r="D114" s="66"/>
      <c r="E114" s="66"/>
      <c r="F114" s="66"/>
      <c r="M114" s="66"/>
      <c r="N114" s="66"/>
      <c r="O114" s="66"/>
      <c r="V114" s="66"/>
      <c r="W114" s="66"/>
      <c r="X114" s="66"/>
      <c r="AE114" s="66"/>
      <c r="AF114" s="66"/>
      <c r="AG114" s="66"/>
    </row>
    <row r="115" spans="4:33" ht="12.75">
      <c r="D115" s="66"/>
      <c r="E115" s="66"/>
      <c r="F115" s="66"/>
      <c r="M115" s="66"/>
      <c r="N115" s="66"/>
      <c r="O115" s="66"/>
      <c r="V115" s="66"/>
      <c r="W115" s="66"/>
      <c r="X115" s="66"/>
      <c r="AE115" s="66"/>
      <c r="AF115" s="66"/>
      <c r="AG115" s="66"/>
    </row>
    <row r="116" spans="4:33" ht="12.75">
      <c r="D116" s="66"/>
      <c r="E116" s="66"/>
      <c r="F116" s="66"/>
      <c r="M116" s="66"/>
      <c r="N116" s="66"/>
      <c r="O116" s="66"/>
      <c r="V116" s="66"/>
      <c r="W116" s="66"/>
      <c r="X116" s="66"/>
      <c r="AE116" s="66"/>
      <c r="AF116" s="66"/>
      <c r="AG116" s="66"/>
    </row>
    <row r="117" spans="4:33" ht="12.75">
      <c r="D117" s="66"/>
      <c r="E117" s="66"/>
      <c r="F117" s="66"/>
      <c r="M117" s="66"/>
      <c r="N117" s="66"/>
      <c r="O117" s="66"/>
      <c r="V117" s="66"/>
      <c r="W117" s="66"/>
      <c r="X117" s="66"/>
      <c r="AE117" s="66"/>
      <c r="AF117" s="66"/>
      <c r="AG117" s="66"/>
    </row>
    <row r="118" spans="4:33" ht="12.75">
      <c r="D118" s="66"/>
      <c r="E118" s="66"/>
      <c r="F118" s="66"/>
      <c r="M118" s="66"/>
      <c r="N118" s="66"/>
      <c r="O118" s="66"/>
      <c r="V118" s="66"/>
      <c r="W118" s="66"/>
      <c r="X118" s="66"/>
      <c r="AE118" s="66"/>
      <c r="AF118" s="66"/>
      <c r="AG118" s="66"/>
    </row>
    <row r="119" spans="4:33" ht="12.75">
      <c r="D119" s="66"/>
      <c r="E119" s="66"/>
      <c r="F119" s="66"/>
      <c r="M119" s="66"/>
      <c r="N119" s="66"/>
      <c r="O119" s="66"/>
      <c r="V119" s="66"/>
      <c r="W119" s="66"/>
      <c r="X119" s="66"/>
      <c r="AE119" s="66"/>
      <c r="AF119" s="66"/>
      <c r="AG119" s="66"/>
    </row>
    <row r="120" spans="4:33" ht="12.75">
      <c r="D120" s="66"/>
      <c r="E120" s="66"/>
      <c r="F120" s="66"/>
      <c r="M120" s="66"/>
      <c r="N120" s="66"/>
      <c r="O120" s="66"/>
      <c r="V120" s="66"/>
      <c r="W120" s="66"/>
      <c r="X120" s="66"/>
      <c r="AE120" s="66"/>
      <c r="AF120" s="66"/>
      <c r="AG120" s="66"/>
    </row>
    <row r="121" spans="4:33" ht="12.75">
      <c r="D121" s="66"/>
      <c r="E121" s="66"/>
      <c r="F121" s="66"/>
      <c r="M121" s="66"/>
      <c r="N121" s="66"/>
      <c r="O121" s="66"/>
      <c r="V121" s="66"/>
      <c r="W121" s="66"/>
      <c r="X121" s="66"/>
      <c r="AE121" s="66"/>
      <c r="AF121" s="66"/>
      <c r="AG121" s="66"/>
    </row>
    <row r="122" spans="4:33" ht="12.75">
      <c r="D122" s="66"/>
      <c r="E122" s="66"/>
      <c r="F122" s="66"/>
      <c r="M122" s="66"/>
      <c r="N122" s="66"/>
      <c r="O122" s="66"/>
      <c r="V122" s="66"/>
      <c r="W122" s="66"/>
      <c r="X122" s="66"/>
      <c r="AE122" s="66"/>
      <c r="AF122" s="66"/>
      <c r="AG122" s="66"/>
    </row>
    <row r="123" spans="4:33" ht="12.75">
      <c r="D123" s="66"/>
      <c r="E123" s="66"/>
      <c r="F123" s="66"/>
      <c r="M123" s="66"/>
      <c r="N123" s="66"/>
      <c r="O123" s="66"/>
      <c r="V123" s="66"/>
      <c r="W123" s="66"/>
      <c r="X123" s="66"/>
      <c r="AE123" s="66"/>
      <c r="AF123" s="66"/>
      <c r="AG123" s="66"/>
    </row>
    <row r="124" spans="4:33" ht="12.75">
      <c r="D124" s="66"/>
      <c r="E124" s="66"/>
      <c r="F124" s="66"/>
      <c r="M124" s="66"/>
      <c r="N124" s="66"/>
      <c r="O124" s="66"/>
      <c r="V124" s="66"/>
      <c r="W124" s="66"/>
      <c r="X124" s="66"/>
      <c r="AE124" s="66"/>
      <c r="AF124" s="66"/>
      <c r="AG124" s="66"/>
    </row>
    <row r="125" spans="4:33" ht="12.75">
      <c r="D125" s="66"/>
      <c r="E125" s="66"/>
      <c r="F125" s="66"/>
      <c r="M125" s="66"/>
      <c r="N125" s="66"/>
      <c r="O125" s="66"/>
      <c r="V125" s="66"/>
      <c r="W125" s="66"/>
      <c r="X125" s="66"/>
      <c r="AE125" s="66"/>
      <c r="AF125" s="66"/>
      <c r="AG125" s="66"/>
    </row>
    <row r="126" spans="4:33" ht="12.75">
      <c r="D126" s="66"/>
      <c r="E126" s="66"/>
      <c r="F126" s="66"/>
      <c r="M126" s="66"/>
      <c r="N126" s="66"/>
      <c r="O126" s="66"/>
      <c r="V126" s="66"/>
      <c r="W126" s="66"/>
      <c r="X126" s="66"/>
      <c r="AE126" s="66"/>
      <c r="AF126" s="66"/>
      <c r="AG126" s="66"/>
    </row>
    <row r="127" spans="1:33" ht="12.75">
      <c r="A127" s="81"/>
      <c r="B127" s="79"/>
      <c r="C127" s="81"/>
      <c r="D127" s="66"/>
      <c r="E127" s="66"/>
      <c r="F127" s="66"/>
      <c r="M127" s="66"/>
      <c r="N127" s="66"/>
      <c r="O127" s="66"/>
      <c r="V127" s="66"/>
      <c r="W127" s="66"/>
      <c r="X127" s="66"/>
      <c r="AE127" s="66"/>
      <c r="AF127" s="66"/>
      <c r="AG127" s="66"/>
    </row>
    <row r="128" spans="1:33" ht="12.75">
      <c r="A128" s="81"/>
      <c r="B128" s="80"/>
      <c r="C128" s="81"/>
      <c r="D128" s="66"/>
      <c r="E128" s="66"/>
      <c r="F128" s="66"/>
      <c r="M128" s="66"/>
      <c r="N128" s="66"/>
      <c r="O128" s="66"/>
      <c r="V128" s="66"/>
      <c r="W128" s="66"/>
      <c r="X128" s="66"/>
      <c r="AE128" s="66"/>
      <c r="AF128" s="66"/>
      <c r="AG128" s="66"/>
    </row>
    <row r="129" spans="1:33" ht="12.75">
      <c r="A129" s="81"/>
      <c r="B129" s="80"/>
      <c r="C129" s="81"/>
      <c r="D129" s="66"/>
      <c r="E129" s="66"/>
      <c r="F129" s="66"/>
      <c r="M129" s="66"/>
      <c r="N129" s="66"/>
      <c r="O129" s="66"/>
      <c r="V129" s="66"/>
      <c r="W129" s="66"/>
      <c r="X129" s="66"/>
      <c r="AE129" s="66"/>
      <c r="AF129" s="66"/>
      <c r="AG129" s="66"/>
    </row>
    <row r="130" spans="1:33" ht="12.75">
      <c r="A130" s="72"/>
      <c r="B130" s="72"/>
      <c r="C130" s="72"/>
      <c r="D130" s="66"/>
      <c r="E130" s="66"/>
      <c r="F130" s="66"/>
      <c r="M130" s="66"/>
      <c r="N130" s="66"/>
      <c r="O130" s="66"/>
      <c r="V130" s="66"/>
      <c r="W130" s="66"/>
      <c r="X130" s="66"/>
      <c r="AE130" s="66"/>
      <c r="AF130" s="66"/>
      <c r="AG130" s="66"/>
    </row>
    <row r="131" spans="4:33" ht="12.75">
      <c r="D131" s="66"/>
      <c r="E131" s="66"/>
      <c r="F131" s="66"/>
      <c r="M131" s="66"/>
      <c r="N131" s="66"/>
      <c r="O131" s="66"/>
      <c r="V131" s="66"/>
      <c r="W131" s="66"/>
      <c r="X131" s="66"/>
      <c r="AE131" s="66"/>
      <c r="AF131" s="66"/>
      <c r="AG131" s="66"/>
    </row>
    <row r="132" spans="4:33" ht="12.75">
      <c r="D132" s="66"/>
      <c r="E132" s="66"/>
      <c r="F132" s="66"/>
      <c r="M132" s="66"/>
      <c r="N132" s="66"/>
      <c r="O132" s="66"/>
      <c r="V132" s="66"/>
      <c r="W132" s="66"/>
      <c r="X132" s="66"/>
      <c r="AE132" s="66"/>
      <c r="AF132" s="66"/>
      <c r="AG132" s="66"/>
    </row>
    <row r="133" spans="4:33" ht="12.75">
      <c r="D133" s="66"/>
      <c r="E133" s="66"/>
      <c r="F133" s="66"/>
      <c r="M133" s="66"/>
      <c r="N133" s="66"/>
      <c r="O133" s="66"/>
      <c r="V133" s="66"/>
      <c r="W133" s="66"/>
      <c r="X133" s="66"/>
      <c r="AE133" s="66"/>
      <c r="AF133" s="66"/>
      <c r="AG133" s="66"/>
    </row>
    <row r="134" spans="4:33" ht="12.75">
      <c r="D134" s="66"/>
      <c r="E134" s="66"/>
      <c r="F134" s="66"/>
      <c r="M134" s="66"/>
      <c r="N134" s="66"/>
      <c r="O134" s="66"/>
      <c r="V134" s="66"/>
      <c r="W134" s="66"/>
      <c r="X134" s="66"/>
      <c r="AE134" s="66"/>
      <c r="AF134" s="66"/>
      <c r="AG134" s="66"/>
    </row>
    <row r="135" spans="4:33" ht="12.75">
      <c r="D135" s="66"/>
      <c r="E135" s="66"/>
      <c r="F135" s="66"/>
      <c r="M135" s="66"/>
      <c r="N135" s="66"/>
      <c r="O135" s="66"/>
      <c r="V135" s="66"/>
      <c r="W135" s="66"/>
      <c r="X135" s="66"/>
      <c r="AE135" s="66"/>
      <c r="AF135" s="66"/>
      <c r="AG135" s="66"/>
    </row>
    <row r="136" spans="4:33" ht="12.75">
      <c r="D136" s="66"/>
      <c r="E136" s="66"/>
      <c r="F136" s="66"/>
      <c r="M136" s="66"/>
      <c r="N136" s="66"/>
      <c r="O136" s="66"/>
      <c r="V136" s="66"/>
      <c r="W136" s="66"/>
      <c r="X136" s="66"/>
      <c r="AE136" s="66"/>
      <c r="AF136" s="66"/>
      <c r="AG136" s="66"/>
    </row>
    <row r="137" spans="4:33" ht="12.75">
      <c r="D137" s="66"/>
      <c r="E137" s="66"/>
      <c r="F137" s="66"/>
      <c r="M137" s="66"/>
      <c r="N137" s="66"/>
      <c r="O137" s="66"/>
      <c r="V137" s="66"/>
      <c r="W137" s="66"/>
      <c r="X137" s="66"/>
      <c r="AE137" s="66"/>
      <c r="AF137" s="66"/>
      <c r="AG137" s="66"/>
    </row>
    <row r="138" spans="4:33" ht="12.75">
      <c r="D138" s="66"/>
      <c r="E138" s="66"/>
      <c r="F138" s="66"/>
      <c r="M138" s="66"/>
      <c r="N138" s="66"/>
      <c r="O138" s="66"/>
      <c r="V138" s="66"/>
      <c r="W138" s="66"/>
      <c r="X138" s="66"/>
      <c r="AE138" s="66"/>
      <c r="AF138" s="66"/>
      <c r="AG138" s="66"/>
    </row>
    <row r="139" spans="4:33" ht="12.75">
      <c r="D139" s="66"/>
      <c r="E139" s="66"/>
      <c r="F139" s="66"/>
      <c r="M139" s="66"/>
      <c r="N139" s="66"/>
      <c r="O139" s="66"/>
      <c r="V139" s="66"/>
      <c r="W139" s="66"/>
      <c r="X139" s="66"/>
      <c r="AE139" s="66"/>
      <c r="AF139" s="66"/>
      <c r="AG139" s="66"/>
    </row>
    <row r="140" spans="4:33" ht="12.75">
      <c r="D140" s="66"/>
      <c r="E140" s="66"/>
      <c r="F140" s="66"/>
      <c r="M140" s="66"/>
      <c r="N140" s="66"/>
      <c r="O140" s="66"/>
      <c r="V140" s="66"/>
      <c r="W140" s="66"/>
      <c r="X140" s="66"/>
      <c r="AE140" s="66"/>
      <c r="AF140" s="66"/>
      <c r="AG140" s="66"/>
    </row>
    <row r="141" spans="4:33" ht="12.75">
      <c r="D141" s="66"/>
      <c r="E141" s="66"/>
      <c r="F141" s="66"/>
      <c r="M141" s="66"/>
      <c r="N141" s="66"/>
      <c r="O141" s="66"/>
      <c r="V141" s="66"/>
      <c r="W141" s="66"/>
      <c r="X141" s="66"/>
      <c r="AE141" s="66"/>
      <c r="AF141" s="66"/>
      <c r="AG141" s="66"/>
    </row>
    <row r="142" spans="4:33" ht="12.75">
      <c r="D142" s="66"/>
      <c r="E142" s="66"/>
      <c r="F142" s="66"/>
      <c r="M142" s="66"/>
      <c r="N142" s="66"/>
      <c r="O142" s="66"/>
      <c r="V142" s="66"/>
      <c r="W142" s="66"/>
      <c r="X142" s="66"/>
      <c r="AE142" s="66"/>
      <c r="AF142" s="66"/>
      <c r="AG142" s="66"/>
    </row>
    <row r="143" spans="4:33" ht="12.75">
      <c r="D143" s="66"/>
      <c r="E143" s="66"/>
      <c r="F143" s="66"/>
      <c r="M143" s="66"/>
      <c r="N143" s="66"/>
      <c r="O143" s="66"/>
      <c r="V143" s="66"/>
      <c r="W143" s="66"/>
      <c r="X143" s="66"/>
      <c r="AE143" s="66"/>
      <c r="AF143" s="66"/>
      <c r="AG143" s="66"/>
    </row>
    <row r="144" spans="4:33" ht="12.75">
      <c r="D144" s="66"/>
      <c r="E144" s="66"/>
      <c r="F144" s="66"/>
      <c r="M144" s="66"/>
      <c r="N144" s="66"/>
      <c r="O144" s="66"/>
      <c r="V144" s="66"/>
      <c r="W144" s="66"/>
      <c r="X144" s="66"/>
      <c r="AE144" s="66"/>
      <c r="AF144" s="66"/>
      <c r="AG144" s="66"/>
    </row>
    <row r="145" spans="4:33" ht="12.75">
      <c r="D145" s="66"/>
      <c r="E145" s="66"/>
      <c r="F145" s="66"/>
      <c r="M145" s="66"/>
      <c r="N145" s="66"/>
      <c r="O145" s="66"/>
      <c r="V145" s="66"/>
      <c r="W145" s="66"/>
      <c r="X145" s="66"/>
      <c r="AE145" s="66"/>
      <c r="AF145" s="66"/>
      <c r="AG145" s="66"/>
    </row>
    <row r="146" spans="4:33" ht="12.75">
      <c r="D146" s="66"/>
      <c r="E146" s="66"/>
      <c r="F146" s="66"/>
      <c r="M146" s="66"/>
      <c r="N146" s="66"/>
      <c r="O146" s="66"/>
      <c r="V146" s="66"/>
      <c r="W146" s="66"/>
      <c r="X146" s="66"/>
      <c r="AE146" s="66"/>
      <c r="AF146" s="66"/>
      <c r="AG146" s="66"/>
    </row>
    <row r="147" spans="4:33" ht="12.75">
      <c r="D147" s="66"/>
      <c r="E147" s="66"/>
      <c r="F147" s="66"/>
      <c r="M147" s="66"/>
      <c r="N147" s="66"/>
      <c r="O147" s="66"/>
      <c r="V147" s="66"/>
      <c r="W147" s="66"/>
      <c r="X147" s="66"/>
      <c r="AE147" s="66"/>
      <c r="AF147" s="66"/>
      <c r="AG147" s="66"/>
    </row>
    <row r="148" spans="4:33" ht="12.75">
      <c r="D148" s="66"/>
      <c r="E148" s="66"/>
      <c r="F148" s="66"/>
      <c r="M148" s="66"/>
      <c r="N148" s="66"/>
      <c r="O148" s="66"/>
      <c r="V148" s="66"/>
      <c r="W148" s="66"/>
      <c r="X148" s="66"/>
      <c r="AE148" s="66"/>
      <c r="AF148" s="66"/>
      <c r="AG148" s="66"/>
    </row>
    <row r="149" spans="4:33" ht="12.75">
      <c r="D149" s="66"/>
      <c r="E149" s="66"/>
      <c r="F149" s="66"/>
      <c r="M149" s="66"/>
      <c r="N149" s="66"/>
      <c r="O149" s="66"/>
      <c r="V149" s="66"/>
      <c r="W149" s="66"/>
      <c r="X149" s="66"/>
      <c r="AE149" s="66"/>
      <c r="AF149" s="66"/>
      <c r="AG149" s="66"/>
    </row>
    <row r="150" spans="4:33" ht="12.75">
      <c r="D150" s="66"/>
      <c r="E150" s="66"/>
      <c r="F150" s="66"/>
      <c r="M150" s="66"/>
      <c r="N150" s="66"/>
      <c r="O150" s="66"/>
      <c r="V150" s="66"/>
      <c r="W150" s="66"/>
      <c r="X150" s="66"/>
      <c r="AE150" s="66"/>
      <c r="AF150" s="66"/>
      <c r="AG150" s="66"/>
    </row>
    <row r="151" spans="4:33" ht="12.75">
      <c r="D151" s="66"/>
      <c r="E151" s="66"/>
      <c r="F151" s="66"/>
      <c r="M151" s="66"/>
      <c r="N151" s="66"/>
      <c r="O151" s="66"/>
      <c r="V151" s="66"/>
      <c r="W151" s="66"/>
      <c r="X151" s="66"/>
      <c r="AE151" s="66"/>
      <c r="AF151" s="66"/>
      <c r="AG151" s="66"/>
    </row>
    <row r="152" spans="4:33" ht="12.75">
      <c r="D152" s="66"/>
      <c r="E152" s="66"/>
      <c r="F152" s="66"/>
      <c r="M152" s="66"/>
      <c r="N152" s="66"/>
      <c r="O152" s="66"/>
      <c r="V152" s="66"/>
      <c r="W152" s="66"/>
      <c r="X152" s="66"/>
      <c r="AE152" s="66"/>
      <c r="AF152" s="66"/>
      <c r="AG152" s="66"/>
    </row>
    <row r="153" spans="4:33" ht="12.75">
      <c r="D153" s="66"/>
      <c r="E153" s="66"/>
      <c r="F153" s="66"/>
      <c r="M153" s="66"/>
      <c r="N153" s="66"/>
      <c r="O153" s="66"/>
      <c r="V153" s="66"/>
      <c r="W153" s="66"/>
      <c r="X153" s="66"/>
      <c r="AE153" s="66"/>
      <c r="AF153" s="66"/>
      <c r="AG153" s="66"/>
    </row>
    <row r="154" spans="4:33" ht="12.75">
      <c r="D154" s="66"/>
      <c r="E154" s="66"/>
      <c r="F154" s="66"/>
      <c r="M154" s="66"/>
      <c r="N154" s="66"/>
      <c r="O154" s="66"/>
      <c r="V154" s="66"/>
      <c r="W154" s="66"/>
      <c r="X154" s="66"/>
      <c r="AE154" s="66"/>
      <c r="AF154" s="66"/>
      <c r="AG154" s="66"/>
    </row>
    <row r="155" spans="4:33" ht="12.75">
      <c r="D155" s="66"/>
      <c r="E155" s="66"/>
      <c r="F155" s="66"/>
      <c r="M155" s="66"/>
      <c r="N155" s="66"/>
      <c r="O155" s="66"/>
      <c r="V155" s="66"/>
      <c r="W155" s="66"/>
      <c r="X155" s="66"/>
      <c r="AE155" s="66"/>
      <c r="AF155" s="66"/>
      <c r="AG155" s="66"/>
    </row>
    <row r="156" spans="4:33" ht="12.75">
      <c r="D156" s="66"/>
      <c r="E156" s="66"/>
      <c r="F156" s="66"/>
      <c r="M156" s="66"/>
      <c r="N156" s="66"/>
      <c r="O156" s="66"/>
      <c r="V156" s="66"/>
      <c r="W156" s="66"/>
      <c r="X156" s="66"/>
      <c r="AE156" s="66"/>
      <c r="AF156" s="66"/>
      <c r="AG156" s="66"/>
    </row>
    <row r="157" spans="4:33" ht="12.75">
      <c r="D157" s="66"/>
      <c r="E157" s="66"/>
      <c r="F157" s="66"/>
      <c r="M157" s="66"/>
      <c r="N157" s="66"/>
      <c r="O157" s="66"/>
      <c r="V157" s="66"/>
      <c r="W157" s="66"/>
      <c r="X157" s="66"/>
      <c r="AE157" s="66"/>
      <c r="AF157" s="66"/>
      <c r="AG157" s="66"/>
    </row>
    <row r="158" spans="4:33" ht="12.75">
      <c r="D158" s="66"/>
      <c r="E158" s="66"/>
      <c r="F158" s="66"/>
      <c r="M158" s="66"/>
      <c r="N158" s="66"/>
      <c r="O158" s="66"/>
      <c r="V158" s="66"/>
      <c r="W158" s="66"/>
      <c r="X158" s="66"/>
      <c r="AE158" s="66"/>
      <c r="AF158" s="66"/>
      <c r="AG158" s="66"/>
    </row>
    <row r="159" spans="4:33" ht="12.75">
      <c r="D159" s="66"/>
      <c r="E159" s="66"/>
      <c r="F159" s="66"/>
      <c r="M159" s="66"/>
      <c r="N159" s="66"/>
      <c r="O159" s="66"/>
      <c r="V159" s="66"/>
      <c r="W159" s="66"/>
      <c r="X159" s="66"/>
      <c r="AE159" s="66"/>
      <c r="AF159" s="66"/>
      <c r="AG159" s="66"/>
    </row>
    <row r="160" spans="4:33" ht="12.75">
      <c r="D160" s="66"/>
      <c r="E160" s="66"/>
      <c r="F160" s="66"/>
      <c r="M160" s="66"/>
      <c r="N160" s="66"/>
      <c r="O160" s="66"/>
      <c r="V160" s="66"/>
      <c r="W160" s="66"/>
      <c r="X160" s="66"/>
      <c r="AE160" s="66"/>
      <c r="AF160" s="66"/>
      <c r="AG160" s="66"/>
    </row>
    <row r="161" spans="4:33" ht="12.75">
      <c r="D161" s="66"/>
      <c r="E161" s="66"/>
      <c r="F161" s="66"/>
      <c r="M161" s="66"/>
      <c r="N161" s="66"/>
      <c r="O161" s="66"/>
      <c r="V161" s="66"/>
      <c r="W161" s="66"/>
      <c r="X161" s="66"/>
      <c r="AE161" s="66"/>
      <c r="AF161" s="66"/>
      <c r="AG161" s="66"/>
    </row>
    <row r="162" spans="4:33" ht="12.75">
      <c r="D162" s="66"/>
      <c r="E162" s="66"/>
      <c r="F162" s="66"/>
      <c r="M162" s="66"/>
      <c r="N162" s="66"/>
      <c r="O162" s="66"/>
      <c r="V162" s="66"/>
      <c r="W162" s="66"/>
      <c r="X162" s="66"/>
      <c r="AE162" s="66"/>
      <c r="AF162" s="66"/>
      <c r="AG162" s="66"/>
    </row>
    <row r="163" spans="4:33" ht="12.75">
      <c r="D163" s="66"/>
      <c r="E163" s="66"/>
      <c r="F163" s="66"/>
      <c r="M163" s="66"/>
      <c r="N163" s="66"/>
      <c r="O163" s="66"/>
      <c r="V163" s="66"/>
      <c r="W163" s="66"/>
      <c r="X163" s="66"/>
      <c r="AE163" s="66"/>
      <c r="AF163" s="66"/>
      <c r="AG163" s="66"/>
    </row>
    <row r="164" spans="4:33" ht="12.75">
      <c r="D164" s="66"/>
      <c r="E164" s="66"/>
      <c r="F164" s="66"/>
      <c r="M164" s="66"/>
      <c r="N164" s="66"/>
      <c r="O164" s="66"/>
      <c r="V164" s="66"/>
      <c r="W164" s="66"/>
      <c r="X164" s="66"/>
      <c r="AE164" s="66"/>
      <c r="AF164" s="66"/>
      <c r="AG164" s="66"/>
    </row>
    <row r="165" spans="4:33" ht="12.75">
      <c r="D165" s="66"/>
      <c r="E165" s="66"/>
      <c r="F165" s="66"/>
      <c r="M165" s="66"/>
      <c r="N165" s="66"/>
      <c r="O165" s="66"/>
      <c r="V165" s="66"/>
      <c r="W165" s="66"/>
      <c r="X165" s="66"/>
      <c r="AE165" s="66"/>
      <c r="AF165" s="66"/>
      <c r="AG165" s="66"/>
    </row>
    <row r="166" spans="4:33" ht="12.75">
      <c r="D166" s="66"/>
      <c r="E166" s="66"/>
      <c r="F166" s="66"/>
      <c r="M166" s="66"/>
      <c r="N166" s="66"/>
      <c r="O166" s="66"/>
      <c r="V166" s="66"/>
      <c r="W166" s="66"/>
      <c r="X166" s="66"/>
      <c r="AE166" s="66"/>
      <c r="AF166" s="66"/>
      <c r="AG166" s="66"/>
    </row>
    <row r="167" spans="4:33" ht="12.75">
      <c r="D167" s="66"/>
      <c r="E167" s="66"/>
      <c r="F167" s="66"/>
      <c r="M167" s="66"/>
      <c r="N167" s="66"/>
      <c r="O167" s="66"/>
      <c r="V167" s="66"/>
      <c r="W167" s="66"/>
      <c r="X167" s="66"/>
      <c r="AE167" s="66"/>
      <c r="AF167" s="66"/>
      <c r="AG167" s="66"/>
    </row>
    <row r="168" spans="4:33" ht="12.75">
      <c r="D168" s="66"/>
      <c r="E168" s="66"/>
      <c r="F168" s="66"/>
      <c r="M168" s="66"/>
      <c r="N168" s="66"/>
      <c r="O168" s="66"/>
      <c r="V168" s="66"/>
      <c r="W168" s="66"/>
      <c r="X168" s="66"/>
      <c r="AE168" s="66"/>
      <c r="AF168" s="66"/>
      <c r="AG168" s="66"/>
    </row>
    <row r="169" spans="4:33" ht="12.75">
      <c r="D169" s="66"/>
      <c r="E169" s="66"/>
      <c r="F169" s="66"/>
      <c r="M169" s="66"/>
      <c r="N169" s="66"/>
      <c r="O169" s="66"/>
      <c r="V169" s="66"/>
      <c r="W169" s="66"/>
      <c r="X169" s="66"/>
      <c r="AE169" s="66"/>
      <c r="AF169" s="66"/>
      <c r="AG169" s="66"/>
    </row>
    <row r="170" spans="4:33" ht="12.75">
      <c r="D170" s="66"/>
      <c r="E170" s="66"/>
      <c r="F170" s="66"/>
      <c r="M170" s="66"/>
      <c r="N170" s="66"/>
      <c r="O170" s="66"/>
      <c r="V170" s="66"/>
      <c r="W170" s="66"/>
      <c r="X170" s="66"/>
      <c r="AE170" s="66"/>
      <c r="AF170" s="66"/>
      <c r="AG170" s="66"/>
    </row>
    <row r="171" spans="4:33" ht="12.75">
      <c r="D171" s="66"/>
      <c r="E171" s="66"/>
      <c r="F171" s="66"/>
      <c r="M171" s="66"/>
      <c r="N171" s="66"/>
      <c r="O171" s="66"/>
      <c r="V171" s="66"/>
      <c r="W171" s="66"/>
      <c r="X171" s="66"/>
      <c r="AE171" s="66"/>
      <c r="AF171" s="66"/>
      <c r="AG171" s="66"/>
    </row>
    <row r="172" spans="4:33" ht="12.75">
      <c r="D172" s="66"/>
      <c r="E172" s="66"/>
      <c r="F172" s="66"/>
      <c r="M172" s="66"/>
      <c r="N172" s="66"/>
      <c r="O172" s="66"/>
      <c r="V172" s="66"/>
      <c r="W172" s="66"/>
      <c r="X172" s="66"/>
      <c r="AE172" s="66"/>
      <c r="AF172" s="66"/>
      <c r="AG172" s="66"/>
    </row>
    <row r="173" spans="4:33" ht="12.75">
      <c r="D173" s="66"/>
      <c r="E173" s="66"/>
      <c r="F173" s="66"/>
      <c r="M173" s="66"/>
      <c r="N173" s="66"/>
      <c r="O173" s="66"/>
      <c r="V173" s="66"/>
      <c r="W173" s="66"/>
      <c r="X173" s="66"/>
      <c r="AE173" s="66"/>
      <c r="AF173" s="66"/>
      <c r="AG173" s="66"/>
    </row>
    <row r="174" spans="4:33" ht="12.75">
      <c r="D174" s="66"/>
      <c r="E174" s="66"/>
      <c r="F174" s="66"/>
      <c r="M174" s="66"/>
      <c r="N174" s="66"/>
      <c r="O174" s="66"/>
      <c r="V174" s="66"/>
      <c r="W174" s="66"/>
      <c r="X174" s="66"/>
      <c r="AE174" s="66"/>
      <c r="AF174" s="66"/>
      <c r="AG174" s="66"/>
    </row>
    <row r="175" spans="4:33" ht="12.75">
      <c r="D175" s="66"/>
      <c r="E175" s="66"/>
      <c r="F175" s="66"/>
      <c r="M175" s="66"/>
      <c r="N175" s="66"/>
      <c r="O175" s="66"/>
      <c r="V175" s="66"/>
      <c r="W175" s="66"/>
      <c r="X175" s="66"/>
      <c r="AE175" s="66"/>
      <c r="AF175" s="66"/>
      <c r="AG175" s="66"/>
    </row>
    <row r="176" spans="4:33" ht="12.75">
      <c r="D176" s="66"/>
      <c r="E176" s="66"/>
      <c r="F176" s="66"/>
      <c r="M176" s="66"/>
      <c r="N176" s="66"/>
      <c r="O176" s="66"/>
      <c r="V176" s="66"/>
      <c r="W176" s="66"/>
      <c r="X176" s="66"/>
      <c r="AE176" s="66"/>
      <c r="AF176" s="66"/>
      <c r="AG176" s="66"/>
    </row>
    <row r="177" spans="4:33" ht="12.75">
      <c r="D177" s="66"/>
      <c r="E177" s="66"/>
      <c r="F177" s="66"/>
      <c r="M177" s="66"/>
      <c r="N177" s="66"/>
      <c r="O177" s="66"/>
      <c r="V177" s="66"/>
      <c r="W177" s="66"/>
      <c r="X177" s="66"/>
      <c r="AE177" s="66"/>
      <c r="AF177" s="66"/>
      <c r="AG177" s="66"/>
    </row>
    <row r="178" spans="4:33" ht="12.75">
      <c r="D178" s="66"/>
      <c r="E178" s="66"/>
      <c r="F178" s="66"/>
      <c r="M178" s="66"/>
      <c r="N178" s="66"/>
      <c r="O178" s="66"/>
      <c r="V178" s="66"/>
      <c r="W178" s="66"/>
      <c r="X178" s="66"/>
      <c r="AE178" s="66"/>
      <c r="AF178" s="66"/>
      <c r="AG178" s="66"/>
    </row>
    <row r="179" spans="4:33" ht="12.75">
      <c r="D179" s="66"/>
      <c r="E179" s="66"/>
      <c r="F179" s="66"/>
      <c r="M179" s="66"/>
      <c r="N179" s="66"/>
      <c r="O179" s="66"/>
      <c r="V179" s="66"/>
      <c r="W179" s="66"/>
      <c r="X179" s="66"/>
      <c r="AE179" s="66"/>
      <c r="AF179" s="66"/>
      <c r="AG179" s="66"/>
    </row>
    <row r="180" spans="4:33" ht="12.75">
      <c r="D180" s="66"/>
      <c r="E180" s="66"/>
      <c r="F180" s="66"/>
      <c r="M180" s="66"/>
      <c r="N180" s="66"/>
      <c r="O180" s="66"/>
      <c r="V180" s="66"/>
      <c r="W180" s="66"/>
      <c r="X180" s="66"/>
      <c r="AE180" s="66"/>
      <c r="AF180" s="66"/>
      <c r="AG180" s="66"/>
    </row>
    <row r="181" spans="4:33" ht="12.75">
      <c r="D181" s="66"/>
      <c r="E181" s="66"/>
      <c r="F181" s="66"/>
      <c r="M181" s="66"/>
      <c r="N181" s="66"/>
      <c r="O181" s="66"/>
      <c r="V181" s="66"/>
      <c r="W181" s="66"/>
      <c r="X181" s="66"/>
      <c r="AE181" s="66"/>
      <c r="AF181" s="66"/>
      <c r="AG181" s="66"/>
    </row>
    <row r="182" spans="4:33" ht="12.75">
      <c r="D182" s="66"/>
      <c r="E182" s="66"/>
      <c r="F182" s="66"/>
      <c r="M182" s="66"/>
      <c r="N182" s="66"/>
      <c r="O182" s="66"/>
      <c r="V182" s="66"/>
      <c r="W182" s="66"/>
      <c r="X182" s="66"/>
      <c r="AE182" s="66"/>
      <c r="AF182" s="66"/>
      <c r="AG182" s="66"/>
    </row>
    <row r="183" spans="4:33" ht="12.75">
      <c r="D183" s="66"/>
      <c r="E183" s="66"/>
      <c r="F183" s="66"/>
      <c r="M183" s="66"/>
      <c r="N183" s="66"/>
      <c r="O183" s="66"/>
      <c r="V183" s="66"/>
      <c r="W183" s="66"/>
      <c r="X183" s="66"/>
      <c r="AE183" s="66"/>
      <c r="AF183" s="66"/>
      <c r="AG183" s="66"/>
    </row>
    <row r="184" spans="4:33" ht="12.75">
      <c r="D184" s="66"/>
      <c r="E184" s="66"/>
      <c r="F184" s="66"/>
      <c r="M184" s="66"/>
      <c r="N184" s="66"/>
      <c r="O184" s="66"/>
      <c r="V184" s="66"/>
      <c r="W184" s="66"/>
      <c r="X184" s="66"/>
      <c r="AE184" s="66"/>
      <c r="AF184" s="66"/>
      <c r="AG184" s="66"/>
    </row>
    <row r="185" spans="4:33" ht="12.75">
      <c r="D185" s="66"/>
      <c r="E185" s="66"/>
      <c r="F185" s="66"/>
      <c r="M185" s="66"/>
      <c r="N185" s="66"/>
      <c r="O185" s="66"/>
      <c r="V185" s="66"/>
      <c r="W185" s="66"/>
      <c r="X185" s="66"/>
      <c r="AE185" s="66"/>
      <c r="AF185" s="66"/>
      <c r="AG185" s="66"/>
    </row>
    <row r="186" spans="4:33" ht="12.75">
      <c r="D186" s="66"/>
      <c r="E186" s="66"/>
      <c r="F186" s="66"/>
      <c r="M186" s="66"/>
      <c r="N186" s="66"/>
      <c r="O186" s="66"/>
      <c r="V186" s="66"/>
      <c r="W186" s="66"/>
      <c r="X186" s="66"/>
      <c r="AE186" s="66"/>
      <c r="AF186" s="66"/>
      <c r="AG186" s="66"/>
    </row>
    <row r="187" spans="4:33" ht="12.75">
      <c r="D187" s="66"/>
      <c r="E187" s="66"/>
      <c r="F187" s="66"/>
      <c r="M187" s="66"/>
      <c r="N187" s="66"/>
      <c r="O187" s="66"/>
      <c r="V187" s="66"/>
      <c r="W187" s="66"/>
      <c r="X187" s="66"/>
      <c r="AE187" s="66"/>
      <c r="AF187" s="66"/>
      <c r="AG187" s="66"/>
    </row>
    <row r="188" spans="4:33" ht="12.75">
      <c r="D188" s="66"/>
      <c r="E188" s="66"/>
      <c r="F188" s="66"/>
      <c r="M188" s="66"/>
      <c r="N188" s="66"/>
      <c r="O188" s="66"/>
      <c r="V188" s="66"/>
      <c r="W188" s="66"/>
      <c r="X188" s="66"/>
      <c r="AE188" s="66"/>
      <c r="AF188" s="66"/>
      <c r="AG188" s="66"/>
    </row>
    <row r="189" spans="4:33" ht="12.75">
      <c r="D189" s="66"/>
      <c r="E189" s="66"/>
      <c r="F189" s="66"/>
      <c r="M189" s="66"/>
      <c r="N189" s="66"/>
      <c r="O189" s="66"/>
      <c r="V189" s="66"/>
      <c r="W189" s="66"/>
      <c r="X189" s="66"/>
      <c r="AE189" s="66"/>
      <c r="AF189" s="66"/>
      <c r="AG189" s="66"/>
    </row>
    <row r="190" spans="4:33" ht="12.75">
      <c r="D190" s="66"/>
      <c r="E190" s="66"/>
      <c r="F190" s="66"/>
      <c r="M190" s="66"/>
      <c r="N190" s="66"/>
      <c r="O190" s="66"/>
      <c r="V190" s="66"/>
      <c r="W190" s="66"/>
      <c r="X190" s="66"/>
      <c r="AE190" s="66"/>
      <c r="AF190" s="66"/>
      <c r="AG190" s="66"/>
    </row>
    <row r="191" spans="4:33" ht="12.75">
      <c r="D191" s="66"/>
      <c r="E191" s="66"/>
      <c r="F191" s="66"/>
      <c r="M191" s="66"/>
      <c r="N191" s="66"/>
      <c r="O191" s="66"/>
      <c r="V191" s="66"/>
      <c r="W191" s="66"/>
      <c r="X191" s="66"/>
      <c r="AE191" s="66"/>
      <c r="AF191" s="66"/>
      <c r="AG191" s="66"/>
    </row>
    <row r="192" spans="4:33" ht="12.75">
      <c r="D192" s="66"/>
      <c r="E192" s="66"/>
      <c r="F192" s="66"/>
      <c r="M192" s="66"/>
      <c r="N192" s="66"/>
      <c r="O192" s="66"/>
      <c r="V192" s="66"/>
      <c r="W192" s="66"/>
      <c r="X192" s="66"/>
      <c r="AE192" s="66"/>
      <c r="AF192" s="66"/>
      <c r="AG192" s="66"/>
    </row>
    <row r="193" spans="4:33" ht="12.75">
      <c r="D193" s="66"/>
      <c r="E193" s="66"/>
      <c r="F193" s="66"/>
      <c r="M193" s="66"/>
      <c r="N193" s="66"/>
      <c r="O193" s="66"/>
      <c r="V193" s="66"/>
      <c r="W193" s="66"/>
      <c r="X193" s="66"/>
      <c r="AE193" s="66"/>
      <c r="AF193" s="66"/>
      <c r="AG193" s="66"/>
    </row>
    <row r="194" spans="4:33" ht="12.75">
      <c r="D194" s="66"/>
      <c r="E194" s="66"/>
      <c r="F194" s="66"/>
      <c r="M194" s="66"/>
      <c r="N194" s="66"/>
      <c r="O194" s="66"/>
      <c r="V194" s="66"/>
      <c r="W194" s="66"/>
      <c r="X194" s="66"/>
      <c r="AE194" s="66"/>
      <c r="AF194" s="66"/>
      <c r="AG194" s="66"/>
    </row>
    <row r="195" spans="4:33" ht="12.75">
      <c r="D195" s="66"/>
      <c r="E195" s="66"/>
      <c r="F195" s="66"/>
      <c r="M195" s="66"/>
      <c r="N195" s="66"/>
      <c r="O195" s="66"/>
      <c r="V195" s="66"/>
      <c r="W195" s="66"/>
      <c r="X195" s="66"/>
      <c r="AE195" s="66"/>
      <c r="AF195" s="66"/>
      <c r="AG195" s="66"/>
    </row>
    <row r="196" spans="4:33" ht="12.75">
      <c r="D196" s="66"/>
      <c r="E196" s="66"/>
      <c r="F196" s="66"/>
      <c r="M196" s="66"/>
      <c r="N196" s="66"/>
      <c r="O196" s="66"/>
      <c r="V196" s="66"/>
      <c r="W196" s="66"/>
      <c r="X196" s="66"/>
      <c r="AE196" s="66"/>
      <c r="AF196" s="66"/>
      <c r="AG196" s="66"/>
    </row>
    <row r="197" spans="4:33" ht="12.75">
      <c r="D197" s="66"/>
      <c r="E197" s="66"/>
      <c r="F197" s="66"/>
      <c r="M197" s="66"/>
      <c r="N197" s="66"/>
      <c r="O197" s="66"/>
      <c r="V197" s="66"/>
      <c r="W197" s="66"/>
      <c r="X197" s="66"/>
      <c r="AE197" s="66"/>
      <c r="AF197" s="66"/>
      <c r="AG197" s="66"/>
    </row>
    <row r="198" spans="4:33" ht="12.75">
      <c r="D198" s="66"/>
      <c r="E198" s="66"/>
      <c r="F198" s="66"/>
      <c r="M198" s="66"/>
      <c r="N198" s="66"/>
      <c r="O198" s="66"/>
      <c r="V198" s="66"/>
      <c r="W198" s="66"/>
      <c r="X198" s="66"/>
      <c r="AE198" s="66"/>
      <c r="AF198" s="66"/>
      <c r="AG198" s="66"/>
    </row>
    <row r="199" spans="4:33" ht="12.75">
      <c r="D199" s="66"/>
      <c r="E199" s="66"/>
      <c r="F199" s="66"/>
      <c r="M199" s="66"/>
      <c r="N199" s="66"/>
      <c r="O199" s="66"/>
      <c r="V199" s="66"/>
      <c r="W199" s="66"/>
      <c r="X199" s="66"/>
      <c r="AE199" s="66"/>
      <c r="AF199" s="66"/>
      <c r="AG199" s="66"/>
    </row>
    <row r="200" spans="4:33" ht="12.75">
      <c r="D200" s="66"/>
      <c r="E200" s="66"/>
      <c r="F200" s="66"/>
      <c r="M200" s="66"/>
      <c r="N200" s="66"/>
      <c r="O200" s="66"/>
      <c r="V200" s="66"/>
      <c r="W200" s="66"/>
      <c r="X200" s="66"/>
      <c r="AE200" s="66"/>
      <c r="AF200" s="66"/>
      <c r="AG200" s="66"/>
    </row>
    <row r="201" spans="4:33" ht="12.75">
      <c r="D201" s="66"/>
      <c r="E201" s="66"/>
      <c r="F201" s="66"/>
      <c r="M201" s="66"/>
      <c r="N201" s="66"/>
      <c r="O201" s="66"/>
      <c r="V201" s="66"/>
      <c r="W201" s="66"/>
      <c r="X201" s="66"/>
      <c r="AE201" s="66"/>
      <c r="AF201" s="66"/>
      <c r="AG201" s="66"/>
    </row>
    <row r="202" spans="4:33" ht="12.75">
      <c r="D202" s="66"/>
      <c r="E202" s="66"/>
      <c r="F202" s="66"/>
      <c r="M202" s="66"/>
      <c r="N202" s="66"/>
      <c r="O202" s="66"/>
      <c r="V202" s="66"/>
      <c r="W202" s="66"/>
      <c r="X202" s="66"/>
      <c r="AE202" s="66"/>
      <c r="AF202" s="66"/>
      <c r="AG202" s="66"/>
    </row>
    <row r="203" spans="4:33" ht="12.75">
      <c r="D203" s="66"/>
      <c r="E203" s="66"/>
      <c r="F203" s="66"/>
      <c r="M203" s="66"/>
      <c r="N203" s="66"/>
      <c r="O203" s="66"/>
      <c r="V203" s="66"/>
      <c r="W203" s="66"/>
      <c r="X203" s="66"/>
      <c r="AE203" s="66"/>
      <c r="AF203" s="66"/>
      <c r="AG203" s="66"/>
    </row>
    <row r="204" spans="4:33" ht="12.75">
      <c r="D204" s="66"/>
      <c r="E204" s="66"/>
      <c r="F204" s="66"/>
      <c r="M204" s="66"/>
      <c r="N204" s="66"/>
      <c r="O204" s="66"/>
      <c r="V204" s="66"/>
      <c r="W204" s="66"/>
      <c r="X204" s="66"/>
      <c r="AE204" s="66"/>
      <c r="AF204" s="66"/>
      <c r="AG204" s="66"/>
    </row>
    <row r="205" spans="4:33" ht="12.75">
      <c r="D205" s="66"/>
      <c r="E205" s="66"/>
      <c r="F205" s="66"/>
      <c r="M205" s="66"/>
      <c r="N205" s="66"/>
      <c r="O205" s="66"/>
      <c r="V205" s="66"/>
      <c r="W205" s="66"/>
      <c r="X205" s="66"/>
      <c r="AE205" s="66"/>
      <c r="AF205" s="66"/>
      <c r="AG205" s="66"/>
    </row>
    <row r="206" spans="4:33" ht="12.75">
      <c r="D206" s="66"/>
      <c r="E206" s="66"/>
      <c r="F206" s="66"/>
      <c r="M206" s="66"/>
      <c r="N206" s="66"/>
      <c r="O206" s="66"/>
      <c r="V206" s="66"/>
      <c r="W206" s="66"/>
      <c r="X206" s="66"/>
      <c r="AE206" s="66"/>
      <c r="AF206" s="66"/>
      <c r="AG206" s="66"/>
    </row>
    <row r="207" spans="4:33" ht="12.75">
      <c r="D207" s="66"/>
      <c r="E207" s="66"/>
      <c r="F207" s="66"/>
      <c r="M207" s="66"/>
      <c r="N207" s="66"/>
      <c r="O207" s="66"/>
      <c r="V207" s="66"/>
      <c r="W207" s="66"/>
      <c r="X207" s="66"/>
      <c r="AE207" s="66"/>
      <c r="AF207" s="66"/>
      <c r="AG207" s="66"/>
    </row>
    <row r="208" spans="4:33" ht="12.75">
      <c r="D208" s="66"/>
      <c r="E208" s="66"/>
      <c r="F208" s="66"/>
      <c r="M208" s="66"/>
      <c r="N208" s="66"/>
      <c r="O208" s="66"/>
      <c r="V208" s="66"/>
      <c r="W208" s="66"/>
      <c r="X208" s="66"/>
      <c r="AE208" s="66"/>
      <c r="AF208" s="66"/>
      <c r="AG208" s="66"/>
    </row>
    <row r="209" spans="4:33" ht="12.75">
      <c r="D209" s="66"/>
      <c r="E209" s="66"/>
      <c r="F209" s="66"/>
      <c r="M209" s="66"/>
      <c r="N209" s="66"/>
      <c r="O209" s="66"/>
      <c r="V209" s="66"/>
      <c r="W209" s="66"/>
      <c r="X209" s="66"/>
      <c r="AE209" s="66"/>
      <c r="AF209" s="66"/>
      <c r="AG209" s="66"/>
    </row>
    <row r="210" spans="4:33" ht="12.75">
      <c r="D210" s="66"/>
      <c r="E210" s="66"/>
      <c r="F210" s="66"/>
      <c r="M210" s="66"/>
      <c r="N210" s="66"/>
      <c r="O210" s="66"/>
      <c r="V210" s="66"/>
      <c r="W210" s="66"/>
      <c r="X210" s="66"/>
      <c r="AE210" s="66"/>
      <c r="AF210" s="66"/>
      <c r="AG210" s="66"/>
    </row>
    <row r="211" spans="4:33" ht="12.75">
      <c r="D211" s="66"/>
      <c r="E211" s="66"/>
      <c r="F211" s="66"/>
      <c r="M211" s="66"/>
      <c r="N211" s="66"/>
      <c r="O211" s="66"/>
      <c r="V211" s="66"/>
      <c r="W211" s="66"/>
      <c r="X211" s="66"/>
      <c r="AE211" s="66"/>
      <c r="AF211" s="66"/>
      <c r="AG211" s="66"/>
    </row>
    <row r="212" spans="4:33" ht="12.75">
      <c r="D212" s="66"/>
      <c r="E212" s="66"/>
      <c r="F212" s="66"/>
      <c r="M212" s="66"/>
      <c r="N212" s="66"/>
      <c r="O212" s="66"/>
      <c r="V212" s="66"/>
      <c r="W212" s="66"/>
      <c r="X212" s="66"/>
      <c r="AE212" s="66"/>
      <c r="AF212" s="66"/>
      <c r="AG212" s="66"/>
    </row>
    <row r="213" spans="4:33" ht="12.75">
      <c r="D213" s="66"/>
      <c r="E213" s="66"/>
      <c r="F213" s="66"/>
      <c r="M213" s="66"/>
      <c r="N213" s="66"/>
      <c r="O213" s="66"/>
      <c r="V213" s="66"/>
      <c r="W213" s="66"/>
      <c r="X213" s="66"/>
      <c r="AE213" s="66"/>
      <c r="AF213" s="66"/>
      <c r="AG213" s="66"/>
    </row>
    <row r="214" spans="4:33" ht="12.75">
      <c r="D214" s="66"/>
      <c r="E214" s="66"/>
      <c r="F214" s="66"/>
      <c r="M214" s="66"/>
      <c r="N214" s="66"/>
      <c r="O214" s="66"/>
      <c r="V214" s="66"/>
      <c r="W214" s="66"/>
      <c r="X214" s="66"/>
      <c r="AE214" s="66"/>
      <c r="AF214" s="66"/>
      <c r="AG214" s="66"/>
    </row>
    <row r="215" spans="4:33" ht="12.75">
      <c r="D215" s="66"/>
      <c r="E215" s="66"/>
      <c r="F215" s="66"/>
      <c r="M215" s="66"/>
      <c r="N215" s="66"/>
      <c r="O215" s="66"/>
      <c r="V215" s="66"/>
      <c r="W215" s="66"/>
      <c r="X215" s="66"/>
      <c r="AE215" s="66"/>
      <c r="AF215" s="66"/>
      <c r="AG215" s="66"/>
    </row>
    <row r="216" spans="4:33" ht="12.75">
      <c r="D216" s="66"/>
      <c r="E216" s="66"/>
      <c r="F216" s="66"/>
      <c r="M216" s="66"/>
      <c r="N216" s="66"/>
      <c r="O216" s="66"/>
      <c r="V216" s="66"/>
      <c r="W216" s="66"/>
      <c r="X216" s="66"/>
      <c r="AE216" s="66"/>
      <c r="AF216" s="66"/>
      <c r="AG216" s="66"/>
    </row>
    <row r="217" spans="4:33" ht="12.75">
      <c r="D217" s="66"/>
      <c r="E217" s="66"/>
      <c r="F217" s="66"/>
      <c r="M217" s="66"/>
      <c r="N217" s="66"/>
      <c r="O217" s="66"/>
      <c r="V217" s="66"/>
      <c r="W217" s="66"/>
      <c r="X217" s="66"/>
      <c r="AE217" s="66"/>
      <c r="AF217" s="66"/>
      <c r="AG217" s="66"/>
    </row>
    <row r="218" spans="4:33" ht="12.75">
      <c r="D218" s="66"/>
      <c r="E218" s="66"/>
      <c r="F218" s="66"/>
      <c r="M218" s="66"/>
      <c r="N218" s="66"/>
      <c r="O218" s="66"/>
      <c r="V218" s="66"/>
      <c r="W218" s="66"/>
      <c r="X218" s="66"/>
      <c r="AE218" s="66"/>
      <c r="AF218" s="66"/>
      <c r="AG218" s="66"/>
    </row>
    <row r="219" spans="4:33" ht="12.75">
      <c r="D219" s="66"/>
      <c r="E219" s="66"/>
      <c r="F219" s="66"/>
      <c r="M219" s="66"/>
      <c r="N219" s="66"/>
      <c r="O219" s="66"/>
      <c r="V219" s="66"/>
      <c r="W219" s="66"/>
      <c r="X219" s="66"/>
      <c r="AE219" s="66"/>
      <c r="AF219" s="66"/>
      <c r="AG219" s="66"/>
    </row>
    <row r="220" spans="4:33" ht="12.75">
      <c r="D220" s="66"/>
      <c r="E220" s="66"/>
      <c r="F220" s="66"/>
      <c r="M220" s="66"/>
      <c r="N220" s="66"/>
      <c r="O220" s="66"/>
      <c r="V220" s="66"/>
      <c r="W220" s="66"/>
      <c r="X220" s="66"/>
      <c r="AE220" s="66"/>
      <c r="AF220" s="66"/>
      <c r="AG220" s="66"/>
    </row>
    <row r="221" spans="4:33" ht="12.75">
      <c r="D221" s="66"/>
      <c r="E221" s="66"/>
      <c r="F221" s="66"/>
      <c r="M221" s="66"/>
      <c r="N221" s="66"/>
      <c r="O221" s="66"/>
      <c r="V221" s="66"/>
      <c r="W221" s="66"/>
      <c r="X221" s="66"/>
      <c r="AE221" s="66"/>
      <c r="AF221" s="66"/>
      <c r="AG221" s="66"/>
    </row>
    <row r="222" spans="4:33" ht="12.75">
      <c r="D222" s="66"/>
      <c r="E222" s="66"/>
      <c r="F222" s="66"/>
      <c r="M222" s="66"/>
      <c r="N222" s="66"/>
      <c r="O222" s="66"/>
      <c r="V222" s="66"/>
      <c r="W222" s="66"/>
      <c r="X222" s="66"/>
      <c r="AE222" s="66"/>
      <c r="AF222" s="66"/>
      <c r="AG222" s="66"/>
    </row>
    <row r="223" spans="4:33" ht="12.75">
      <c r="D223" s="66"/>
      <c r="E223" s="66"/>
      <c r="F223" s="66"/>
      <c r="M223" s="66"/>
      <c r="N223" s="66"/>
      <c r="O223" s="66"/>
      <c r="V223" s="66"/>
      <c r="W223" s="66"/>
      <c r="X223" s="66"/>
      <c r="AE223" s="66"/>
      <c r="AF223" s="66"/>
      <c r="AG223" s="66"/>
    </row>
    <row r="224" spans="4:33" ht="12.75">
      <c r="D224" s="66"/>
      <c r="E224" s="66"/>
      <c r="F224" s="66"/>
      <c r="M224" s="66"/>
      <c r="N224" s="66"/>
      <c r="O224" s="66"/>
      <c r="V224" s="66"/>
      <c r="W224" s="66"/>
      <c r="X224" s="66"/>
      <c r="AE224" s="66"/>
      <c r="AF224" s="66"/>
      <c r="AG224" s="66"/>
    </row>
    <row r="225" spans="4:33" ht="12.75">
      <c r="D225" s="66"/>
      <c r="E225" s="66"/>
      <c r="F225" s="66"/>
      <c r="M225" s="66"/>
      <c r="N225" s="66"/>
      <c r="O225" s="66"/>
      <c r="V225" s="66"/>
      <c r="W225" s="66"/>
      <c r="X225" s="66"/>
      <c r="AE225" s="66"/>
      <c r="AF225" s="66"/>
      <c r="AG225" s="66"/>
    </row>
    <row r="226" spans="4:33" ht="12.75">
      <c r="D226" s="66"/>
      <c r="E226" s="66"/>
      <c r="F226" s="66"/>
      <c r="M226" s="66"/>
      <c r="N226" s="66"/>
      <c r="O226" s="66"/>
      <c r="V226" s="66"/>
      <c r="W226" s="66"/>
      <c r="X226" s="66"/>
      <c r="AE226" s="66"/>
      <c r="AF226" s="66"/>
      <c r="AG226" s="66"/>
    </row>
    <row r="227" spans="4:33" ht="12.75">
      <c r="D227" s="66"/>
      <c r="E227" s="66"/>
      <c r="F227" s="66"/>
      <c r="M227" s="66"/>
      <c r="N227" s="66"/>
      <c r="O227" s="66"/>
      <c r="V227" s="66"/>
      <c r="W227" s="66"/>
      <c r="X227" s="66"/>
      <c r="AE227" s="66"/>
      <c r="AF227" s="66"/>
      <c r="AG227" s="66"/>
    </row>
    <row r="228" spans="4:33" ht="12.75">
      <c r="D228" s="66"/>
      <c r="E228" s="66"/>
      <c r="F228" s="66"/>
      <c r="M228" s="66"/>
      <c r="N228" s="66"/>
      <c r="O228" s="66"/>
      <c r="V228" s="66"/>
      <c r="W228" s="66"/>
      <c r="X228" s="66"/>
      <c r="AE228" s="66"/>
      <c r="AF228" s="66"/>
      <c r="AG228" s="66"/>
    </row>
    <row r="229" spans="4:33" ht="12.75">
      <c r="D229" s="66"/>
      <c r="E229" s="66"/>
      <c r="F229" s="66"/>
      <c r="M229" s="66"/>
      <c r="N229" s="66"/>
      <c r="O229" s="66"/>
      <c r="V229" s="66"/>
      <c r="W229" s="66"/>
      <c r="X229" s="66"/>
      <c r="AE229" s="66"/>
      <c r="AF229" s="66"/>
      <c r="AG229" s="66"/>
    </row>
    <row r="230" spans="4:33" ht="12.75">
      <c r="D230" s="66"/>
      <c r="E230" s="66"/>
      <c r="F230" s="66"/>
      <c r="M230" s="66"/>
      <c r="N230" s="66"/>
      <c r="O230" s="66"/>
      <c r="V230" s="66"/>
      <c r="W230" s="66"/>
      <c r="X230" s="66"/>
      <c r="AE230" s="66"/>
      <c r="AF230" s="66"/>
      <c r="AG230" s="66"/>
    </row>
    <row r="231" spans="4:33" ht="12.75">
      <c r="D231" s="66"/>
      <c r="E231" s="66"/>
      <c r="F231" s="66"/>
      <c r="M231" s="66"/>
      <c r="N231" s="66"/>
      <c r="O231" s="66"/>
      <c r="V231" s="66"/>
      <c r="W231" s="66"/>
      <c r="X231" s="66"/>
      <c r="AE231" s="66"/>
      <c r="AF231" s="66"/>
      <c r="AG231" s="66"/>
    </row>
    <row r="232" spans="4:33" ht="12.75">
      <c r="D232" s="66"/>
      <c r="E232" s="66"/>
      <c r="F232" s="66"/>
      <c r="M232" s="66"/>
      <c r="N232" s="66"/>
      <c r="O232" s="66"/>
      <c r="V232" s="66"/>
      <c r="W232" s="66"/>
      <c r="X232" s="66"/>
      <c r="AE232" s="66"/>
      <c r="AF232" s="66"/>
      <c r="AG232" s="66"/>
    </row>
    <row r="233" spans="4:33" ht="12.75">
      <c r="D233" s="66"/>
      <c r="E233" s="66"/>
      <c r="F233" s="66"/>
      <c r="M233" s="66"/>
      <c r="N233" s="66"/>
      <c r="O233" s="66"/>
      <c r="V233" s="66"/>
      <c r="W233" s="66"/>
      <c r="X233" s="66"/>
      <c r="AE233" s="66"/>
      <c r="AF233" s="66"/>
      <c r="AG233" s="66"/>
    </row>
    <row r="234" spans="4:33" ht="12.75">
      <c r="D234" s="66"/>
      <c r="E234" s="66"/>
      <c r="F234" s="66"/>
      <c r="M234" s="66"/>
      <c r="N234" s="66"/>
      <c r="O234" s="66"/>
      <c r="V234" s="66"/>
      <c r="W234" s="66"/>
      <c r="X234" s="66"/>
      <c r="AE234" s="66"/>
      <c r="AF234" s="66"/>
      <c r="AG234" s="66"/>
    </row>
    <row r="235" spans="4:33" ht="12.75">
      <c r="D235" s="66"/>
      <c r="E235" s="66"/>
      <c r="F235" s="66"/>
      <c r="M235" s="66"/>
      <c r="N235" s="66"/>
      <c r="O235" s="66"/>
      <c r="V235" s="66"/>
      <c r="W235" s="66"/>
      <c r="X235" s="66"/>
      <c r="AE235" s="66"/>
      <c r="AF235" s="66"/>
      <c r="AG235" s="66"/>
    </row>
    <row r="236" spans="4:33" ht="12.75">
      <c r="D236" s="66"/>
      <c r="E236" s="66"/>
      <c r="F236" s="66"/>
      <c r="M236" s="66"/>
      <c r="N236" s="66"/>
      <c r="O236" s="66"/>
      <c r="V236" s="66"/>
      <c r="W236" s="66"/>
      <c r="X236" s="66"/>
      <c r="AE236" s="66"/>
      <c r="AF236" s="66"/>
      <c r="AG236" s="66"/>
    </row>
    <row r="237" spans="4:33" ht="12.75">
      <c r="D237" s="66"/>
      <c r="E237" s="66"/>
      <c r="F237" s="66"/>
      <c r="M237" s="66"/>
      <c r="N237" s="66"/>
      <c r="O237" s="66"/>
      <c r="V237" s="66"/>
      <c r="W237" s="66"/>
      <c r="X237" s="66"/>
      <c r="AE237" s="66"/>
      <c r="AF237" s="66"/>
      <c r="AG237" s="66"/>
    </row>
    <row r="238" spans="4:33" ht="12.75">
      <c r="D238" s="66"/>
      <c r="E238" s="66"/>
      <c r="F238" s="66"/>
      <c r="M238" s="66"/>
      <c r="N238" s="66"/>
      <c r="O238" s="66"/>
      <c r="V238" s="66"/>
      <c r="W238" s="66"/>
      <c r="X238" s="66"/>
      <c r="AE238" s="66"/>
      <c r="AF238" s="66"/>
      <c r="AG238" s="66"/>
    </row>
    <row r="239" spans="4:33" ht="12.75">
      <c r="D239" s="66"/>
      <c r="E239" s="66"/>
      <c r="F239" s="66"/>
      <c r="M239" s="66"/>
      <c r="N239" s="66"/>
      <c r="O239" s="66"/>
      <c r="V239" s="66"/>
      <c r="W239" s="66"/>
      <c r="X239" s="66"/>
      <c r="AE239" s="66"/>
      <c r="AF239" s="66"/>
      <c r="AG239" s="66"/>
    </row>
    <row r="240" spans="4:33" ht="12.75">
      <c r="D240" s="66"/>
      <c r="E240" s="66"/>
      <c r="F240" s="66"/>
      <c r="M240" s="66"/>
      <c r="N240" s="66"/>
      <c r="O240" s="66"/>
      <c r="V240" s="66"/>
      <c r="W240" s="66"/>
      <c r="X240" s="66"/>
      <c r="AE240" s="66"/>
      <c r="AF240" s="66"/>
      <c r="AG240" s="66"/>
    </row>
    <row r="241" spans="4:33" ht="12.75">
      <c r="D241" s="66"/>
      <c r="E241" s="66"/>
      <c r="F241" s="66"/>
      <c r="M241" s="66"/>
      <c r="N241" s="66"/>
      <c r="O241" s="66"/>
      <c r="V241" s="66"/>
      <c r="W241" s="66"/>
      <c r="X241" s="66"/>
      <c r="AE241" s="66"/>
      <c r="AF241" s="66"/>
      <c r="AG241" s="66"/>
    </row>
    <row r="242" spans="4:33" ht="12.75">
      <c r="D242" s="66"/>
      <c r="E242" s="66"/>
      <c r="F242" s="66"/>
      <c r="M242" s="66"/>
      <c r="N242" s="66"/>
      <c r="O242" s="66"/>
      <c r="V242" s="66"/>
      <c r="W242" s="66"/>
      <c r="X242" s="66"/>
      <c r="AE242" s="66"/>
      <c r="AF242" s="66"/>
      <c r="AG242" s="66"/>
    </row>
    <row r="243" spans="4:33" ht="12.75">
      <c r="D243" s="66"/>
      <c r="E243" s="66"/>
      <c r="F243" s="66"/>
      <c r="M243" s="66"/>
      <c r="N243" s="66"/>
      <c r="O243" s="66"/>
      <c r="V243" s="66"/>
      <c r="W243" s="66"/>
      <c r="X243" s="66"/>
      <c r="AE243" s="66"/>
      <c r="AF243" s="66"/>
      <c r="AG243" s="66"/>
    </row>
    <row r="244" spans="4:33" ht="12.75">
      <c r="D244" s="66"/>
      <c r="E244" s="66"/>
      <c r="F244" s="66"/>
      <c r="M244" s="66"/>
      <c r="N244" s="66"/>
      <c r="O244" s="66"/>
      <c r="V244" s="66"/>
      <c r="W244" s="66"/>
      <c r="X244" s="66"/>
      <c r="AE244" s="66"/>
      <c r="AF244" s="66"/>
      <c r="AG244" s="66"/>
    </row>
    <row r="245" spans="4:33" ht="12.75">
      <c r="D245" s="66"/>
      <c r="E245" s="66"/>
      <c r="F245" s="66"/>
      <c r="M245" s="66"/>
      <c r="N245" s="66"/>
      <c r="O245" s="66"/>
      <c r="V245" s="66"/>
      <c r="W245" s="66"/>
      <c r="X245" s="66"/>
      <c r="AE245" s="66"/>
      <c r="AF245" s="66"/>
      <c r="AG245" s="66"/>
    </row>
    <row r="246" spans="4:33" ht="12.75">
      <c r="D246" s="66"/>
      <c r="E246" s="66"/>
      <c r="F246" s="66"/>
      <c r="M246" s="66"/>
      <c r="N246" s="66"/>
      <c r="O246" s="66"/>
      <c r="V246" s="66"/>
      <c r="W246" s="66"/>
      <c r="X246" s="66"/>
      <c r="AE246" s="66"/>
      <c r="AF246" s="66"/>
      <c r="AG246" s="66"/>
    </row>
    <row r="247" spans="4:33" ht="12.75">
      <c r="D247" s="66"/>
      <c r="E247" s="66"/>
      <c r="F247" s="66"/>
      <c r="M247" s="66"/>
      <c r="N247" s="66"/>
      <c r="O247" s="66"/>
      <c r="V247" s="66"/>
      <c r="W247" s="66"/>
      <c r="X247" s="66"/>
      <c r="AE247" s="66"/>
      <c r="AF247" s="66"/>
      <c r="AG247" s="66"/>
    </row>
    <row r="248" spans="4:33" ht="12.75">
      <c r="D248" s="66"/>
      <c r="E248" s="66"/>
      <c r="F248" s="66"/>
      <c r="M248" s="66"/>
      <c r="N248" s="66"/>
      <c r="O248" s="66"/>
      <c r="V248" s="66"/>
      <c r="W248" s="66"/>
      <c r="X248" s="66"/>
      <c r="AE248" s="66"/>
      <c r="AF248" s="66"/>
      <c r="AG248" s="66"/>
    </row>
    <row r="249" spans="4:33" ht="12.75">
      <c r="D249" s="66"/>
      <c r="E249" s="66"/>
      <c r="F249" s="66"/>
      <c r="M249" s="66"/>
      <c r="N249" s="66"/>
      <c r="O249" s="66"/>
      <c r="V249" s="66"/>
      <c r="W249" s="66"/>
      <c r="X249" s="66"/>
      <c r="AE249" s="66"/>
      <c r="AF249" s="66"/>
      <c r="AG249" s="66"/>
    </row>
    <row r="250" spans="4:33" ht="12.75">
      <c r="D250" s="66"/>
      <c r="E250" s="66"/>
      <c r="F250" s="66"/>
      <c r="M250" s="66"/>
      <c r="N250" s="66"/>
      <c r="O250" s="66"/>
      <c r="V250" s="66"/>
      <c r="W250" s="66"/>
      <c r="X250" s="66"/>
      <c r="AE250" s="66"/>
      <c r="AF250" s="66"/>
      <c r="AG250" s="66"/>
    </row>
    <row r="251" spans="4:33" ht="12.75">
      <c r="D251" s="66"/>
      <c r="E251" s="66"/>
      <c r="F251" s="66"/>
      <c r="M251" s="66"/>
      <c r="N251" s="66"/>
      <c r="O251" s="66"/>
      <c r="V251" s="66"/>
      <c r="W251" s="66"/>
      <c r="X251" s="66"/>
      <c r="AE251" s="66"/>
      <c r="AF251" s="66"/>
      <c r="AG251" s="66"/>
    </row>
    <row r="252" spans="4:33" ht="12.75">
      <c r="D252" s="66"/>
      <c r="E252" s="66"/>
      <c r="F252" s="66"/>
      <c r="M252" s="66"/>
      <c r="N252" s="66"/>
      <c r="O252" s="66"/>
      <c r="V252" s="66"/>
      <c r="W252" s="66"/>
      <c r="X252" s="66"/>
      <c r="AE252" s="66"/>
      <c r="AF252" s="66"/>
      <c r="AG252" s="66"/>
    </row>
    <row r="253" spans="4:33" ht="12.75">
      <c r="D253" s="66"/>
      <c r="E253" s="66"/>
      <c r="F253" s="66"/>
      <c r="M253" s="66"/>
      <c r="N253" s="66"/>
      <c r="O253" s="66"/>
      <c r="V253" s="66"/>
      <c r="W253" s="66"/>
      <c r="X253" s="66"/>
      <c r="AE253" s="66"/>
      <c r="AF253" s="66"/>
      <c r="AG253" s="66"/>
    </row>
    <row r="254" spans="4:33" ht="12.75">
      <c r="D254" s="66"/>
      <c r="E254" s="66"/>
      <c r="F254" s="66"/>
      <c r="M254" s="66"/>
      <c r="N254" s="66"/>
      <c r="O254" s="66"/>
      <c r="V254" s="66"/>
      <c r="W254" s="66"/>
      <c r="X254" s="66"/>
      <c r="AE254" s="66"/>
      <c r="AF254" s="66"/>
      <c r="AG254" s="66"/>
    </row>
    <row r="255" spans="4:33" ht="12.75">
      <c r="D255" s="66"/>
      <c r="E255" s="66"/>
      <c r="F255" s="66"/>
      <c r="M255" s="66"/>
      <c r="N255" s="66"/>
      <c r="O255" s="66"/>
      <c r="V255" s="66"/>
      <c r="W255" s="66"/>
      <c r="X255" s="66"/>
      <c r="AE255" s="66"/>
      <c r="AF255" s="66"/>
      <c r="AG255" s="66"/>
    </row>
    <row r="256" spans="4:33" ht="12.75">
      <c r="D256" s="66"/>
      <c r="E256" s="66"/>
      <c r="F256" s="66"/>
      <c r="M256" s="66"/>
      <c r="N256" s="66"/>
      <c r="O256" s="66"/>
      <c r="V256" s="66"/>
      <c r="W256" s="66"/>
      <c r="X256" s="66"/>
      <c r="AE256" s="66"/>
      <c r="AF256" s="66"/>
      <c r="AG256" s="66"/>
    </row>
    <row r="257" spans="4:33" ht="12.75">
      <c r="D257" s="66"/>
      <c r="E257" s="66"/>
      <c r="F257" s="66"/>
      <c r="M257" s="66"/>
      <c r="N257" s="66"/>
      <c r="O257" s="66"/>
      <c r="V257" s="66"/>
      <c r="W257" s="66"/>
      <c r="X257" s="66"/>
      <c r="AE257" s="66"/>
      <c r="AF257" s="66"/>
      <c r="AG257" s="66"/>
    </row>
    <row r="258" spans="4:33" ht="12.75">
      <c r="D258" s="66"/>
      <c r="E258" s="66"/>
      <c r="F258" s="66"/>
      <c r="M258" s="66"/>
      <c r="N258" s="66"/>
      <c r="O258" s="66"/>
      <c r="V258" s="66"/>
      <c r="W258" s="66"/>
      <c r="X258" s="66"/>
      <c r="AE258" s="66"/>
      <c r="AF258" s="66"/>
      <c r="AG258" s="66"/>
    </row>
    <row r="259" spans="4:33" ht="12.75">
      <c r="D259" s="66"/>
      <c r="E259" s="66"/>
      <c r="F259" s="66"/>
      <c r="M259" s="66"/>
      <c r="N259" s="66"/>
      <c r="O259" s="66"/>
      <c r="V259" s="66"/>
      <c r="W259" s="66"/>
      <c r="X259" s="66"/>
      <c r="AE259" s="66"/>
      <c r="AF259" s="66"/>
      <c r="AG259" s="66"/>
    </row>
    <row r="260" spans="4:33" ht="12.75">
      <c r="D260" s="66"/>
      <c r="E260" s="66"/>
      <c r="F260" s="66"/>
      <c r="M260" s="66"/>
      <c r="N260" s="66"/>
      <c r="O260" s="66"/>
      <c r="V260" s="66"/>
      <c r="W260" s="66"/>
      <c r="X260" s="66"/>
      <c r="AE260" s="66"/>
      <c r="AF260" s="66"/>
      <c r="AG260" s="66"/>
    </row>
    <row r="261" spans="4:33" ht="12.75">
      <c r="D261" s="66"/>
      <c r="E261" s="66"/>
      <c r="F261" s="66"/>
      <c r="M261" s="66"/>
      <c r="N261" s="66"/>
      <c r="O261" s="66"/>
      <c r="V261" s="66"/>
      <c r="W261" s="66"/>
      <c r="X261" s="66"/>
      <c r="AE261" s="66"/>
      <c r="AF261" s="66"/>
      <c r="AG261" s="66"/>
    </row>
    <row r="262" spans="4:33" ht="12.75">
      <c r="D262" s="66"/>
      <c r="E262" s="66"/>
      <c r="F262" s="66"/>
      <c r="M262" s="66"/>
      <c r="N262" s="66"/>
      <c r="O262" s="66"/>
      <c r="V262" s="66"/>
      <c r="W262" s="66"/>
      <c r="X262" s="66"/>
      <c r="AE262" s="66"/>
      <c r="AF262" s="66"/>
      <c r="AG262" s="66"/>
    </row>
    <row r="263" spans="4:33" ht="12.75">
      <c r="D263" s="66"/>
      <c r="E263" s="66"/>
      <c r="F263" s="66"/>
      <c r="M263" s="66"/>
      <c r="N263" s="66"/>
      <c r="O263" s="66"/>
      <c r="V263" s="66"/>
      <c r="W263" s="66"/>
      <c r="X263" s="66"/>
      <c r="AE263" s="66"/>
      <c r="AF263" s="66"/>
      <c r="AG263" s="66"/>
    </row>
    <row r="264" spans="4:33" ht="12.75">
      <c r="D264" s="66"/>
      <c r="E264" s="66"/>
      <c r="F264" s="66"/>
      <c r="M264" s="66"/>
      <c r="N264" s="66"/>
      <c r="O264" s="66"/>
      <c r="V264" s="66"/>
      <c r="W264" s="66"/>
      <c r="X264" s="66"/>
      <c r="AE264" s="66"/>
      <c r="AF264" s="66"/>
      <c r="AG264" s="66"/>
    </row>
    <row r="265" spans="4:33" ht="12.75">
      <c r="D265" s="66"/>
      <c r="E265" s="66"/>
      <c r="F265" s="66"/>
      <c r="M265" s="66"/>
      <c r="N265" s="66"/>
      <c r="O265" s="66"/>
      <c r="V265" s="66"/>
      <c r="W265" s="66"/>
      <c r="X265" s="66"/>
      <c r="AE265" s="66"/>
      <c r="AF265" s="66"/>
      <c r="AG265" s="66"/>
    </row>
    <row r="266" spans="4:33" ht="12.75">
      <c r="D266" s="66"/>
      <c r="E266" s="66"/>
      <c r="F266" s="66"/>
      <c r="M266" s="66"/>
      <c r="N266" s="66"/>
      <c r="O266" s="66"/>
      <c r="V266" s="66"/>
      <c r="W266" s="66"/>
      <c r="X266" s="66"/>
      <c r="AE266" s="66"/>
      <c r="AF266" s="66"/>
      <c r="AG266" s="66"/>
    </row>
    <row r="267" spans="4:33" ht="12.75">
      <c r="D267" s="66"/>
      <c r="E267" s="66"/>
      <c r="F267" s="66"/>
      <c r="M267" s="66"/>
      <c r="N267" s="66"/>
      <c r="O267" s="66"/>
      <c r="V267" s="66"/>
      <c r="W267" s="66"/>
      <c r="X267" s="66"/>
      <c r="AE267" s="66"/>
      <c r="AF267" s="66"/>
      <c r="AG267" s="66"/>
    </row>
    <row r="268" spans="4:33" ht="12.75">
      <c r="D268" s="66"/>
      <c r="E268" s="66"/>
      <c r="F268" s="66"/>
      <c r="M268" s="66"/>
      <c r="N268" s="66"/>
      <c r="O268" s="66"/>
      <c r="V268" s="66"/>
      <c r="W268" s="66"/>
      <c r="X268" s="66"/>
      <c r="AE268" s="66"/>
      <c r="AF268" s="66"/>
      <c r="AG268" s="66"/>
    </row>
    <row r="269" spans="4:33" ht="12.75">
      <c r="D269" s="66"/>
      <c r="E269" s="66"/>
      <c r="F269" s="66"/>
      <c r="M269" s="66"/>
      <c r="N269" s="66"/>
      <c r="O269" s="66"/>
      <c r="V269" s="66"/>
      <c r="W269" s="66"/>
      <c r="X269" s="66"/>
      <c r="AE269" s="66"/>
      <c r="AF269" s="66"/>
      <c r="AG269" s="66"/>
    </row>
    <row r="270" spans="4:33" ht="12.75">
      <c r="D270" s="66"/>
      <c r="E270" s="66"/>
      <c r="F270" s="66"/>
      <c r="M270" s="66"/>
      <c r="N270" s="66"/>
      <c r="O270" s="66"/>
      <c r="V270" s="66"/>
      <c r="W270" s="66"/>
      <c r="X270" s="66"/>
      <c r="AE270" s="66"/>
      <c r="AF270" s="66"/>
      <c r="AG270" s="66"/>
    </row>
    <row r="271" spans="4:33" ht="12.75">
      <c r="D271" s="66"/>
      <c r="E271" s="66"/>
      <c r="F271" s="66"/>
      <c r="M271" s="66"/>
      <c r="N271" s="66"/>
      <c r="O271" s="66"/>
      <c r="V271" s="66"/>
      <c r="W271" s="66"/>
      <c r="X271" s="66"/>
      <c r="AE271" s="66"/>
      <c r="AF271" s="66"/>
      <c r="AG271" s="66"/>
    </row>
    <row r="272" spans="4:33" ht="12.75">
      <c r="D272" s="66"/>
      <c r="E272" s="66"/>
      <c r="F272" s="66"/>
      <c r="M272" s="66"/>
      <c r="N272" s="66"/>
      <c r="O272" s="66"/>
      <c r="V272" s="66"/>
      <c r="W272" s="66"/>
      <c r="X272" s="66"/>
      <c r="AE272" s="66"/>
      <c r="AF272" s="66"/>
      <c r="AG272" s="66"/>
    </row>
    <row r="273" spans="4:33" ht="12.75">
      <c r="D273" s="66"/>
      <c r="E273" s="66"/>
      <c r="F273" s="66"/>
      <c r="M273" s="66"/>
      <c r="N273" s="66"/>
      <c r="O273" s="66"/>
      <c r="V273" s="66"/>
      <c r="W273" s="66"/>
      <c r="X273" s="66"/>
      <c r="AE273" s="66"/>
      <c r="AF273" s="66"/>
      <c r="AG273" s="66"/>
    </row>
    <row r="274" spans="4:33" ht="12.75">
      <c r="D274" s="66"/>
      <c r="E274" s="66"/>
      <c r="F274" s="66"/>
      <c r="M274" s="66"/>
      <c r="N274" s="66"/>
      <c r="O274" s="66"/>
      <c r="V274" s="66"/>
      <c r="W274" s="66"/>
      <c r="X274" s="66"/>
      <c r="AE274" s="66"/>
      <c r="AF274" s="66"/>
      <c r="AG274" s="66"/>
    </row>
    <row r="275" spans="4:33" ht="12.75">
      <c r="D275" s="66"/>
      <c r="E275" s="66"/>
      <c r="F275" s="66"/>
      <c r="M275" s="66"/>
      <c r="N275" s="66"/>
      <c r="O275" s="66"/>
      <c r="V275" s="66"/>
      <c r="W275" s="66"/>
      <c r="X275" s="66"/>
      <c r="AE275" s="66"/>
      <c r="AF275" s="66"/>
      <c r="AG275" s="66"/>
    </row>
    <row r="276" spans="4:33" ht="12.75">
      <c r="D276" s="66"/>
      <c r="E276" s="66"/>
      <c r="F276" s="66"/>
      <c r="M276" s="66"/>
      <c r="N276" s="66"/>
      <c r="O276" s="66"/>
      <c r="V276" s="66"/>
      <c r="W276" s="66"/>
      <c r="X276" s="66"/>
      <c r="AE276" s="66"/>
      <c r="AF276" s="66"/>
      <c r="AG276" s="66"/>
    </row>
    <row r="277" spans="4:33" ht="12.75">
      <c r="D277" s="66"/>
      <c r="E277" s="66"/>
      <c r="F277" s="66"/>
      <c r="M277" s="66"/>
      <c r="N277" s="66"/>
      <c r="O277" s="66"/>
      <c r="V277" s="66"/>
      <c r="W277" s="66"/>
      <c r="X277" s="66"/>
      <c r="AE277" s="66"/>
      <c r="AF277" s="66"/>
      <c r="AG277" s="66"/>
    </row>
    <row r="278" spans="4:33" ht="12.75">
      <c r="D278" s="66"/>
      <c r="E278" s="66"/>
      <c r="F278" s="66"/>
      <c r="M278" s="66"/>
      <c r="N278" s="66"/>
      <c r="O278" s="66"/>
      <c r="V278" s="66"/>
      <c r="W278" s="66"/>
      <c r="X278" s="66"/>
      <c r="AE278" s="66"/>
      <c r="AF278" s="66"/>
      <c r="AG278" s="66"/>
    </row>
    <row r="279" spans="4:33" ht="12.75">
      <c r="D279" s="66"/>
      <c r="E279" s="66"/>
      <c r="F279" s="66"/>
      <c r="M279" s="66"/>
      <c r="N279" s="66"/>
      <c r="O279" s="66"/>
      <c r="V279" s="66"/>
      <c r="W279" s="66"/>
      <c r="X279" s="66"/>
      <c r="AE279" s="66"/>
      <c r="AF279" s="66"/>
      <c r="AG279" s="66"/>
    </row>
    <row r="280" spans="4:33" ht="12.75">
      <c r="D280" s="66"/>
      <c r="E280" s="66"/>
      <c r="F280" s="66"/>
      <c r="M280" s="66"/>
      <c r="N280" s="66"/>
      <c r="O280" s="66"/>
      <c r="V280" s="66"/>
      <c r="W280" s="66"/>
      <c r="X280" s="66"/>
      <c r="AE280" s="66"/>
      <c r="AF280" s="66"/>
      <c r="AG280" s="66"/>
    </row>
    <row r="281" spans="4:33" ht="12.75">
      <c r="D281" s="66"/>
      <c r="E281" s="66"/>
      <c r="F281" s="66"/>
      <c r="M281" s="66"/>
      <c r="N281" s="66"/>
      <c r="O281" s="66"/>
      <c r="V281" s="66"/>
      <c r="W281" s="66"/>
      <c r="X281" s="66"/>
      <c r="AE281" s="66"/>
      <c r="AF281" s="66"/>
      <c r="AG281" s="66"/>
    </row>
    <row r="282" spans="4:33" ht="12.75">
      <c r="D282" s="66"/>
      <c r="E282" s="66"/>
      <c r="F282" s="66"/>
      <c r="M282" s="66"/>
      <c r="N282" s="66"/>
      <c r="O282" s="66"/>
      <c r="V282" s="66"/>
      <c r="W282" s="66"/>
      <c r="X282" s="66"/>
      <c r="AE282" s="66"/>
      <c r="AF282" s="66"/>
      <c r="AG282" s="66"/>
    </row>
    <row r="283" spans="4:33" ht="12.75">
      <c r="D283" s="66"/>
      <c r="E283" s="66"/>
      <c r="F283" s="66"/>
      <c r="M283" s="66"/>
      <c r="N283" s="66"/>
      <c r="O283" s="66"/>
      <c r="V283" s="66"/>
      <c r="W283" s="66"/>
      <c r="X283" s="66"/>
      <c r="AE283" s="66"/>
      <c r="AF283" s="66"/>
      <c r="AG283" s="66"/>
    </row>
    <row r="284" spans="4:33" ht="12.75">
      <c r="D284" s="66"/>
      <c r="E284" s="66"/>
      <c r="F284" s="66"/>
      <c r="M284" s="66"/>
      <c r="N284" s="66"/>
      <c r="O284" s="66"/>
      <c r="V284" s="66"/>
      <c r="W284" s="66"/>
      <c r="X284" s="66"/>
      <c r="AE284" s="66"/>
      <c r="AF284" s="66"/>
      <c r="AG284" s="66"/>
    </row>
    <row r="285" spans="4:33" ht="12.75">
      <c r="D285" s="66"/>
      <c r="E285" s="66"/>
      <c r="F285" s="66"/>
      <c r="M285" s="66"/>
      <c r="N285" s="66"/>
      <c r="O285" s="66"/>
      <c r="V285" s="66"/>
      <c r="W285" s="66"/>
      <c r="X285" s="66"/>
      <c r="AE285" s="66"/>
      <c r="AF285" s="66"/>
      <c r="AG285" s="66"/>
    </row>
    <row r="286" spans="4:33" ht="12.75">
      <c r="D286" s="66"/>
      <c r="E286" s="66"/>
      <c r="F286" s="66"/>
      <c r="M286" s="66"/>
      <c r="N286" s="66"/>
      <c r="O286" s="66"/>
      <c r="V286" s="66"/>
      <c r="W286" s="66"/>
      <c r="X286" s="66"/>
      <c r="AE286" s="66"/>
      <c r="AF286" s="66"/>
      <c r="AG286" s="66"/>
    </row>
    <row r="287" spans="4:33" ht="12.75">
      <c r="D287" s="66"/>
      <c r="E287" s="66"/>
      <c r="F287" s="66"/>
      <c r="M287" s="66"/>
      <c r="N287" s="66"/>
      <c r="O287" s="66"/>
      <c r="V287" s="66"/>
      <c r="W287" s="66"/>
      <c r="X287" s="66"/>
      <c r="AE287" s="66"/>
      <c r="AF287" s="66"/>
      <c r="AG287" s="66"/>
    </row>
    <row r="288" spans="4:33" ht="12.75">
      <c r="D288" s="66"/>
      <c r="E288" s="66"/>
      <c r="F288" s="66"/>
      <c r="M288" s="66"/>
      <c r="N288" s="66"/>
      <c r="O288" s="66"/>
      <c r="V288" s="66"/>
      <c r="W288" s="66"/>
      <c r="X288" s="66"/>
      <c r="AE288" s="66"/>
      <c r="AF288" s="66"/>
      <c r="AG288" s="66"/>
    </row>
    <row r="289" spans="4:33" ht="12.75">
      <c r="D289" s="66"/>
      <c r="E289" s="66"/>
      <c r="F289" s="66"/>
      <c r="M289" s="66"/>
      <c r="N289" s="66"/>
      <c r="O289" s="66"/>
      <c r="V289" s="66"/>
      <c r="W289" s="66"/>
      <c r="X289" s="66"/>
      <c r="AE289" s="66"/>
      <c r="AF289" s="66"/>
      <c r="AG289" s="66"/>
    </row>
    <row r="290" spans="4:33" ht="12.75">
      <c r="D290" s="66"/>
      <c r="E290" s="66"/>
      <c r="F290" s="66"/>
      <c r="M290" s="66"/>
      <c r="N290" s="66"/>
      <c r="O290" s="66"/>
      <c r="V290" s="66"/>
      <c r="W290" s="66"/>
      <c r="X290" s="66"/>
      <c r="AE290" s="66"/>
      <c r="AF290" s="66"/>
      <c r="AG290" s="66"/>
    </row>
    <row r="291" spans="4:33" ht="12.75">
      <c r="D291" s="66"/>
      <c r="E291" s="66"/>
      <c r="F291" s="66"/>
      <c r="M291" s="66"/>
      <c r="N291" s="66"/>
      <c r="O291" s="66"/>
      <c r="V291" s="66"/>
      <c r="W291" s="66"/>
      <c r="X291" s="66"/>
      <c r="AE291" s="66"/>
      <c r="AF291" s="66"/>
      <c r="AG291" s="66"/>
    </row>
    <row r="292" spans="4:33" ht="12.75">
      <c r="D292" s="66"/>
      <c r="E292" s="66"/>
      <c r="F292" s="66"/>
      <c r="M292" s="66"/>
      <c r="N292" s="66"/>
      <c r="O292" s="66"/>
      <c r="V292" s="66"/>
      <c r="W292" s="66"/>
      <c r="X292" s="66"/>
      <c r="AE292" s="66"/>
      <c r="AF292" s="66"/>
      <c r="AG292" s="66"/>
    </row>
    <row r="293" spans="4:33" ht="12.75">
      <c r="D293" s="66"/>
      <c r="E293" s="66"/>
      <c r="F293" s="66"/>
      <c r="M293" s="66"/>
      <c r="N293" s="66"/>
      <c r="O293" s="66"/>
      <c r="V293" s="66"/>
      <c r="W293" s="66"/>
      <c r="X293" s="66"/>
      <c r="AE293" s="66"/>
      <c r="AF293" s="66"/>
      <c r="AG293" s="66"/>
    </row>
    <row r="294" spans="4:33" ht="12.75">
      <c r="D294" s="66"/>
      <c r="E294" s="66"/>
      <c r="F294" s="66"/>
      <c r="M294" s="66"/>
      <c r="N294" s="66"/>
      <c r="O294" s="66"/>
      <c r="V294" s="66"/>
      <c r="W294" s="66"/>
      <c r="X294" s="66"/>
      <c r="AE294" s="66"/>
      <c r="AF294" s="66"/>
      <c r="AG294" s="66"/>
    </row>
    <row r="295" spans="4:33" ht="12.75">
      <c r="D295" s="66"/>
      <c r="E295" s="66"/>
      <c r="F295" s="66"/>
      <c r="M295" s="66"/>
      <c r="N295" s="66"/>
      <c r="O295" s="66"/>
      <c r="V295" s="66"/>
      <c r="W295" s="66"/>
      <c r="X295" s="66"/>
      <c r="AE295" s="66"/>
      <c r="AF295" s="66"/>
      <c r="AG295" s="66"/>
    </row>
    <row r="296" spans="4:33" ht="12.75">
      <c r="D296" s="66"/>
      <c r="E296" s="66"/>
      <c r="F296" s="66"/>
      <c r="M296" s="66"/>
      <c r="N296" s="66"/>
      <c r="O296" s="66"/>
      <c r="V296" s="66"/>
      <c r="W296" s="66"/>
      <c r="X296" s="66"/>
      <c r="AE296" s="66"/>
      <c r="AF296" s="66"/>
      <c r="AG296" s="66"/>
    </row>
    <row r="297" spans="4:33" ht="12.75">
      <c r="D297" s="66"/>
      <c r="E297" s="66"/>
      <c r="F297" s="66"/>
      <c r="M297" s="66"/>
      <c r="N297" s="66"/>
      <c r="O297" s="66"/>
      <c r="V297" s="66"/>
      <c r="W297" s="66"/>
      <c r="X297" s="66"/>
      <c r="AE297" s="66"/>
      <c r="AF297" s="66"/>
      <c r="AG297" s="66"/>
    </row>
    <row r="298" spans="4:33" ht="12.75">
      <c r="D298" s="66"/>
      <c r="E298" s="66"/>
      <c r="F298" s="66"/>
      <c r="M298" s="66"/>
      <c r="N298" s="66"/>
      <c r="O298" s="66"/>
      <c r="V298" s="66"/>
      <c r="W298" s="66"/>
      <c r="X298" s="66"/>
      <c r="AE298" s="66"/>
      <c r="AF298" s="66"/>
      <c r="AG298" s="66"/>
    </row>
    <row r="299" spans="4:33" ht="12.75">
      <c r="D299" s="66"/>
      <c r="E299" s="66"/>
      <c r="F299" s="66"/>
      <c r="M299" s="66"/>
      <c r="N299" s="66"/>
      <c r="O299" s="66"/>
      <c r="V299" s="66"/>
      <c r="W299" s="66"/>
      <c r="X299" s="66"/>
      <c r="AE299" s="66"/>
      <c r="AF299" s="66"/>
      <c r="AG299" s="66"/>
    </row>
    <row r="300" spans="4:33" ht="12.75">
      <c r="D300" s="66"/>
      <c r="E300" s="66"/>
      <c r="F300" s="66"/>
      <c r="M300" s="66"/>
      <c r="N300" s="66"/>
      <c r="O300" s="66"/>
      <c r="V300" s="66"/>
      <c r="W300" s="66"/>
      <c r="X300" s="66"/>
      <c r="AE300" s="66"/>
      <c r="AF300" s="66"/>
      <c r="AG300" s="66"/>
    </row>
    <row r="301" spans="4:33" ht="12.75">
      <c r="D301" s="66"/>
      <c r="E301" s="66"/>
      <c r="F301" s="66"/>
      <c r="M301" s="66"/>
      <c r="N301" s="66"/>
      <c r="O301" s="66"/>
      <c r="V301" s="66"/>
      <c r="W301" s="66"/>
      <c r="X301" s="66"/>
      <c r="AE301" s="66"/>
      <c r="AF301" s="66"/>
      <c r="AG301" s="66"/>
    </row>
    <row r="302" spans="4:33" ht="12.75">
      <c r="D302" s="66"/>
      <c r="E302" s="66"/>
      <c r="F302" s="66"/>
      <c r="M302" s="66"/>
      <c r="N302" s="66"/>
      <c r="O302" s="66"/>
      <c r="V302" s="66"/>
      <c r="W302" s="66"/>
      <c r="X302" s="66"/>
      <c r="AE302" s="66"/>
      <c r="AF302" s="66"/>
      <c r="AG302" s="66"/>
    </row>
    <row r="303" spans="4:33" ht="12.75">
      <c r="D303" s="66"/>
      <c r="E303" s="66"/>
      <c r="F303" s="66"/>
      <c r="M303" s="66"/>
      <c r="N303" s="66"/>
      <c r="O303" s="66"/>
      <c r="V303" s="66"/>
      <c r="W303" s="66"/>
      <c r="X303" s="66"/>
      <c r="AE303" s="66"/>
      <c r="AF303" s="66"/>
      <c r="AG303" s="66"/>
    </row>
    <row r="304" spans="4:33" ht="12.75">
      <c r="D304" s="66"/>
      <c r="E304" s="66"/>
      <c r="F304" s="66"/>
      <c r="M304" s="66"/>
      <c r="N304" s="66"/>
      <c r="O304" s="66"/>
      <c r="V304" s="66"/>
      <c r="W304" s="66"/>
      <c r="X304" s="66"/>
      <c r="AE304" s="66"/>
      <c r="AF304" s="66"/>
      <c r="AG304" s="66"/>
    </row>
    <row r="305" spans="4:33" ht="12.75">
      <c r="D305" s="66"/>
      <c r="E305" s="66"/>
      <c r="F305" s="66"/>
      <c r="M305" s="66"/>
      <c r="N305" s="66"/>
      <c r="O305" s="66"/>
      <c r="V305" s="66"/>
      <c r="W305" s="66"/>
      <c r="X305" s="66"/>
      <c r="AE305" s="66"/>
      <c r="AF305" s="66"/>
      <c r="AG305" s="66"/>
    </row>
    <row r="306" spans="4:33" ht="12.75">
      <c r="D306" s="66"/>
      <c r="E306" s="66"/>
      <c r="F306" s="66"/>
      <c r="M306" s="66"/>
      <c r="N306" s="66"/>
      <c r="O306" s="66"/>
      <c r="V306" s="66"/>
      <c r="W306" s="66"/>
      <c r="X306" s="66"/>
      <c r="AE306" s="66"/>
      <c r="AF306" s="66"/>
      <c r="AG306" s="66"/>
    </row>
    <row r="307" spans="4:33" ht="12.75">
      <c r="D307" s="66"/>
      <c r="E307" s="66"/>
      <c r="F307" s="66"/>
      <c r="M307" s="66"/>
      <c r="N307" s="66"/>
      <c r="O307" s="66"/>
      <c r="V307" s="66"/>
      <c r="W307" s="66"/>
      <c r="X307" s="66"/>
      <c r="AE307" s="66"/>
      <c r="AF307" s="66"/>
      <c r="AG307" s="66"/>
    </row>
    <row r="308" spans="4:33" ht="12.75">
      <c r="D308" s="66"/>
      <c r="E308" s="66"/>
      <c r="F308" s="66"/>
      <c r="M308" s="66"/>
      <c r="N308" s="66"/>
      <c r="O308" s="66"/>
      <c r="V308" s="66"/>
      <c r="W308" s="66"/>
      <c r="X308" s="66"/>
      <c r="AE308" s="66"/>
      <c r="AF308" s="66"/>
      <c r="AG308" s="66"/>
    </row>
    <row r="309" spans="4:33" ht="12.75">
      <c r="D309" s="66"/>
      <c r="E309" s="66"/>
      <c r="F309" s="66"/>
      <c r="M309" s="66"/>
      <c r="N309" s="66"/>
      <c r="O309" s="66"/>
      <c r="V309" s="66"/>
      <c r="W309" s="66"/>
      <c r="X309" s="66"/>
      <c r="AE309" s="66"/>
      <c r="AF309" s="66"/>
      <c r="AG309" s="66"/>
    </row>
    <row r="310" spans="4:33" ht="12.75">
      <c r="D310" s="66"/>
      <c r="E310" s="66"/>
      <c r="F310" s="66"/>
      <c r="M310" s="66"/>
      <c r="N310" s="66"/>
      <c r="O310" s="66"/>
      <c r="V310" s="66"/>
      <c r="W310" s="66"/>
      <c r="X310" s="66"/>
      <c r="AE310" s="66"/>
      <c r="AF310" s="66"/>
      <c r="AG310" s="66"/>
    </row>
    <row r="311" spans="4:33" ht="12.75">
      <c r="D311" s="66"/>
      <c r="E311" s="66"/>
      <c r="F311" s="66"/>
      <c r="M311" s="66"/>
      <c r="N311" s="66"/>
      <c r="O311" s="66"/>
      <c r="V311" s="66"/>
      <c r="W311" s="66"/>
      <c r="X311" s="66"/>
      <c r="AE311" s="66"/>
      <c r="AF311" s="66"/>
      <c r="AG311" s="66"/>
    </row>
    <row r="312" spans="4:33" ht="12.75">
      <c r="D312" s="66"/>
      <c r="E312" s="66"/>
      <c r="F312" s="66"/>
      <c r="M312" s="66"/>
      <c r="N312" s="66"/>
      <c r="O312" s="66"/>
      <c r="V312" s="66"/>
      <c r="W312" s="66"/>
      <c r="X312" s="66"/>
      <c r="AE312" s="66"/>
      <c r="AF312" s="66"/>
      <c r="AG312" s="66"/>
    </row>
    <row r="313" spans="4:33" ht="12.75">
      <c r="D313" s="66"/>
      <c r="E313" s="66"/>
      <c r="F313" s="66"/>
      <c r="M313" s="66"/>
      <c r="N313" s="66"/>
      <c r="O313" s="66"/>
      <c r="V313" s="66"/>
      <c r="W313" s="66"/>
      <c r="X313" s="66"/>
      <c r="AE313" s="66"/>
      <c r="AF313" s="66"/>
      <c r="AG313" s="66"/>
    </row>
    <row r="314" spans="4:33" ht="12.75">
      <c r="D314" s="66"/>
      <c r="E314" s="66"/>
      <c r="F314" s="66"/>
      <c r="M314" s="66"/>
      <c r="N314" s="66"/>
      <c r="O314" s="66"/>
      <c r="V314" s="66"/>
      <c r="W314" s="66"/>
      <c r="X314" s="66"/>
      <c r="AE314" s="66"/>
      <c r="AF314" s="66"/>
      <c r="AG314" s="66"/>
    </row>
    <row r="315" spans="4:33" ht="12.75">
      <c r="D315" s="66"/>
      <c r="E315" s="66"/>
      <c r="F315" s="66"/>
      <c r="M315" s="66"/>
      <c r="N315" s="66"/>
      <c r="O315" s="66"/>
      <c r="V315" s="66"/>
      <c r="W315" s="66"/>
      <c r="X315" s="66"/>
      <c r="AE315" s="66"/>
      <c r="AF315" s="66"/>
      <c r="AG315" s="66"/>
    </row>
    <row r="316" spans="4:33" ht="12.75">
      <c r="D316" s="66"/>
      <c r="E316" s="66"/>
      <c r="F316" s="66"/>
      <c r="M316" s="66"/>
      <c r="N316" s="66"/>
      <c r="O316" s="66"/>
      <c r="V316" s="66"/>
      <c r="W316" s="66"/>
      <c r="X316" s="66"/>
      <c r="AE316" s="66"/>
      <c r="AF316" s="66"/>
      <c r="AG316" s="66"/>
    </row>
    <row r="317" spans="4:33" ht="12.75">
      <c r="D317" s="66"/>
      <c r="E317" s="66"/>
      <c r="F317" s="66"/>
      <c r="M317" s="66"/>
      <c r="N317" s="66"/>
      <c r="O317" s="66"/>
      <c r="V317" s="66"/>
      <c r="W317" s="66"/>
      <c r="X317" s="66"/>
      <c r="AE317" s="66"/>
      <c r="AF317" s="66"/>
      <c r="AG317" s="66"/>
    </row>
    <row r="318" spans="4:33" ht="12.75">
      <c r="D318" s="66"/>
      <c r="E318" s="66"/>
      <c r="F318" s="66"/>
      <c r="M318" s="66"/>
      <c r="N318" s="66"/>
      <c r="O318" s="66"/>
      <c r="V318" s="66"/>
      <c r="W318" s="66"/>
      <c r="X318" s="66"/>
      <c r="AE318" s="66"/>
      <c r="AF318" s="66"/>
      <c r="AG318" s="66"/>
    </row>
    <row r="319" spans="4:33" ht="12.75">
      <c r="D319" s="66"/>
      <c r="E319" s="66"/>
      <c r="F319" s="66"/>
      <c r="M319" s="66"/>
      <c r="N319" s="66"/>
      <c r="O319" s="66"/>
      <c r="V319" s="66"/>
      <c r="W319" s="66"/>
      <c r="X319" s="66"/>
      <c r="AE319" s="66"/>
      <c r="AF319" s="66"/>
      <c r="AG319" s="66"/>
    </row>
    <row r="320" spans="4:33" ht="12.75">
      <c r="D320" s="66"/>
      <c r="E320" s="66"/>
      <c r="F320" s="66"/>
      <c r="M320" s="66"/>
      <c r="N320" s="66"/>
      <c r="O320" s="66"/>
      <c r="V320" s="66"/>
      <c r="W320" s="66"/>
      <c r="X320" s="66"/>
      <c r="AE320" s="66"/>
      <c r="AF320" s="66"/>
      <c r="AG320" s="66"/>
    </row>
    <row r="321" spans="4:33" ht="12.75">
      <c r="D321" s="66"/>
      <c r="E321" s="66"/>
      <c r="F321" s="66"/>
      <c r="M321" s="66"/>
      <c r="N321" s="66"/>
      <c r="O321" s="66"/>
      <c r="V321" s="66"/>
      <c r="W321" s="66"/>
      <c r="X321" s="66"/>
      <c r="AE321" s="66"/>
      <c r="AF321" s="66"/>
      <c r="AG321" s="66"/>
    </row>
    <row r="322" spans="4:33" ht="12.75">
      <c r="D322" s="66"/>
      <c r="E322" s="66"/>
      <c r="F322" s="66"/>
      <c r="M322" s="66"/>
      <c r="N322" s="66"/>
      <c r="O322" s="66"/>
      <c r="V322" s="66"/>
      <c r="W322" s="66"/>
      <c r="X322" s="66"/>
      <c r="AE322" s="66"/>
      <c r="AF322" s="66"/>
      <c r="AG322" s="66"/>
    </row>
    <row r="323" spans="4:33" ht="12.75">
      <c r="D323" s="66"/>
      <c r="E323" s="66"/>
      <c r="F323" s="66"/>
      <c r="M323" s="66"/>
      <c r="N323" s="66"/>
      <c r="O323" s="66"/>
      <c r="V323" s="66"/>
      <c r="W323" s="66"/>
      <c r="X323" s="66"/>
      <c r="AE323" s="66"/>
      <c r="AF323" s="66"/>
      <c r="AG323" s="66"/>
    </row>
    <row r="324" spans="4:33" ht="12.75">
      <c r="D324" s="66"/>
      <c r="E324" s="66"/>
      <c r="F324" s="66"/>
      <c r="M324" s="66"/>
      <c r="N324" s="66"/>
      <c r="O324" s="66"/>
      <c r="V324" s="66"/>
      <c r="W324" s="66"/>
      <c r="X324" s="66"/>
      <c r="AE324" s="66"/>
      <c r="AF324" s="66"/>
      <c r="AG324" s="66"/>
    </row>
    <row r="325" spans="4:33" ht="12.75">
      <c r="D325" s="66"/>
      <c r="E325" s="66"/>
      <c r="F325" s="66"/>
      <c r="M325" s="66"/>
      <c r="N325" s="66"/>
      <c r="O325" s="66"/>
      <c r="V325" s="66"/>
      <c r="W325" s="66"/>
      <c r="X325" s="66"/>
      <c r="AE325" s="66"/>
      <c r="AF325" s="66"/>
      <c r="AG325" s="66"/>
    </row>
    <row r="326" spans="4:33" ht="12.75">
      <c r="D326" s="66"/>
      <c r="E326" s="66"/>
      <c r="F326" s="66"/>
      <c r="M326" s="66"/>
      <c r="N326" s="66"/>
      <c r="O326" s="66"/>
      <c r="V326" s="66"/>
      <c r="W326" s="66"/>
      <c r="X326" s="66"/>
      <c r="AE326" s="66"/>
      <c r="AF326" s="66"/>
      <c r="AG326" s="66"/>
    </row>
    <row r="327" spans="4:33" ht="12.75">
      <c r="D327" s="66"/>
      <c r="E327" s="66"/>
      <c r="F327" s="66"/>
      <c r="M327" s="66"/>
      <c r="N327" s="66"/>
      <c r="O327" s="66"/>
      <c r="V327" s="66"/>
      <c r="W327" s="66"/>
      <c r="X327" s="66"/>
      <c r="AE327" s="66"/>
      <c r="AF327" s="66"/>
      <c r="AG327" s="66"/>
    </row>
    <row r="328" spans="4:33" ht="12.75">
      <c r="D328" s="66"/>
      <c r="E328" s="66"/>
      <c r="F328" s="66"/>
      <c r="M328" s="66"/>
      <c r="N328" s="66"/>
      <c r="O328" s="66"/>
      <c r="V328" s="66"/>
      <c r="W328" s="66"/>
      <c r="X328" s="66"/>
      <c r="AE328" s="66"/>
      <c r="AF328" s="66"/>
      <c r="AG328" s="66"/>
    </row>
    <row r="329" spans="4:33" ht="12.75">
      <c r="D329" s="66"/>
      <c r="E329" s="66"/>
      <c r="F329" s="66"/>
      <c r="M329" s="66"/>
      <c r="N329" s="66"/>
      <c r="O329" s="66"/>
      <c r="V329" s="66"/>
      <c r="W329" s="66"/>
      <c r="X329" s="66"/>
      <c r="AE329" s="66"/>
      <c r="AF329" s="66"/>
      <c r="AG329" s="66"/>
    </row>
    <row r="330" spans="4:33" ht="12.75">
      <c r="D330" s="66"/>
      <c r="E330" s="66"/>
      <c r="F330" s="66"/>
      <c r="M330" s="66"/>
      <c r="N330" s="66"/>
      <c r="O330" s="66"/>
      <c r="V330" s="66"/>
      <c r="W330" s="66"/>
      <c r="X330" s="66"/>
      <c r="AE330" s="66"/>
      <c r="AF330" s="66"/>
      <c r="AG330" s="66"/>
    </row>
    <row r="331" spans="4:33" ht="12.75">
      <c r="D331" s="66"/>
      <c r="E331" s="66"/>
      <c r="F331" s="66"/>
      <c r="M331" s="66"/>
      <c r="N331" s="66"/>
      <c r="O331" s="66"/>
      <c r="V331" s="66"/>
      <c r="W331" s="66"/>
      <c r="X331" s="66"/>
      <c r="AE331" s="66"/>
      <c r="AF331" s="66"/>
      <c r="AG331" s="66"/>
    </row>
    <row r="332" spans="4:33" ht="12.75">
      <c r="D332" s="66"/>
      <c r="E332" s="66"/>
      <c r="F332" s="66"/>
      <c r="M332" s="66"/>
      <c r="N332" s="66"/>
      <c r="O332" s="66"/>
      <c r="V332" s="66"/>
      <c r="W332" s="66"/>
      <c r="X332" s="66"/>
      <c r="AE332" s="66"/>
      <c r="AF332" s="66"/>
      <c r="AG332" s="66"/>
    </row>
    <row r="333" spans="4:33" ht="12.75">
      <c r="D333" s="66"/>
      <c r="E333" s="66"/>
      <c r="F333" s="66"/>
      <c r="M333" s="66"/>
      <c r="N333" s="66"/>
      <c r="O333" s="66"/>
      <c r="V333" s="66"/>
      <c r="W333" s="66"/>
      <c r="X333" s="66"/>
      <c r="AE333" s="66"/>
      <c r="AF333" s="66"/>
      <c r="AG333" s="66"/>
    </row>
    <row r="334" spans="4:33" ht="12.75">
      <c r="D334" s="66"/>
      <c r="E334" s="66"/>
      <c r="F334" s="66"/>
      <c r="M334" s="66"/>
      <c r="N334" s="66"/>
      <c r="O334" s="66"/>
      <c r="V334" s="66"/>
      <c r="W334" s="66"/>
      <c r="X334" s="66"/>
      <c r="AE334" s="66"/>
      <c r="AF334" s="66"/>
      <c r="AG334" s="66"/>
    </row>
    <row r="335" spans="4:33" ht="12.75">
      <c r="D335" s="66"/>
      <c r="E335" s="66"/>
      <c r="F335" s="66"/>
      <c r="M335" s="66"/>
      <c r="N335" s="66"/>
      <c r="O335" s="66"/>
      <c r="V335" s="66"/>
      <c r="W335" s="66"/>
      <c r="X335" s="66"/>
      <c r="AE335" s="66"/>
      <c r="AF335" s="66"/>
      <c r="AG335" s="66"/>
    </row>
    <row r="336" spans="4:33" ht="12.75">
      <c r="D336" s="66"/>
      <c r="E336" s="66"/>
      <c r="F336" s="66"/>
      <c r="M336" s="66"/>
      <c r="N336" s="66"/>
      <c r="O336" s="66"/>
      <c r="V336" s="66"/>
      <c r="W336" s="66"/>
      <c r="X336" s="66"/>
      <c r="AE336" s="66"/>
      <c r="AF336" s="66"/>
      <c r="AG336" s="66"/>
    </row>
    <row r="337" spans="4:33" ht="12.75">
      <c r="D337" s="66"/>
      <c r="E337" s="66"/>
      <c r="F337" s="66"/>
      <c r="M337" s="66"/>
      <c r="N337" s="66"/>
      <c r="O337" s="66"/>
      <c r="V337" s="66"/>
      <c r="W337" s="66"/>
      <c r="X337" s="66"/>
      <c r="AE337" s="66"/>
      <c r="AF337" s="66"/>
      <c r="AG337" s="66"/>
    </row>
    <row r="338" spans="4:33" ht="12.75">
      <c r="D338" s="66"/>
      <c r="E338" s="66"/>
      <c r="F338" s="66"/>
      <c r="M338" s="66"/>
      <c r="N338" s="66"/>
      <c r="O338" s="66"/>
      <c r="V338" s="66"/>
      <c r="W338" s="66"/>
      <c r="X338" s="66"/>
      <c r="AE338" s="66"/>
      <c r="AF338" s="66"/>
      <c r="AG338" s="66"/>
    </row>
    <row r="339" spans="4:33" ht="12.75">
      <c r="D339" s="66"/>
      <c r="E339" s="66"/>
      <c r="F339" s="66"/>
      <c r="M339" s="66"/>
      <c r="N339" s="66"/>
      <c r="O339" s="66"/>
      <c r="V339" s="66"/>
      <c r="W339" s="66"/>
      <c r="X339" s="66"/>
      <c r="AE339" s="66"/>
      <c r="AF339" s="66"/>
      <c r="AG339" s="66"/>
    </row>
    <row r="340" spans="4:33" ht="12.75">
      <c r="D340" s="66"/>
      <c r="E340" s="66"/>
      <c r="F340" s="66"/>
      <c r="M340" s="66"/>
      <c r="N340" s="66"/>
      <c r="O340" s="66"/>
      <c r="V340" s="66"/>
      <c r="W340" s="66"/>
      <c r="X340" s="66"/>
      <c r="AE340" s="66"/>
      <c r="AF340" s="66"/>
      <c r="AG340" s="66"/>
    </row>
    <row r="341" spans="4:33" ht="12.75">
      <c r="D341" s="66"/>
      <c r="E341" s="66"/>
      <c r="F341" s="66"/>
      <c r="M341" s="66"/>
      <c r="N341" s="66"/>
      <c r="O341" s="66"/>
      <c r="V341" s="66"/>
      <c r="W341" s="66"/>
      <c r="X341" s="66"/>
      <c r="AE341" s="66"/>
      <c r="AF341" s="66"/>
      <c r="AG341" s="66"/>
    </row>
    <row r="342" spans="4:33" ht="12.75">
      <c r="D342" s="66"/>
      <c r="E342" s="66"/>
      <c r="F342" s="66"/>
      <c r="M342" s="66"/>
      <c r="N342" s="66"/>
      <c r="O342" s="66"/>
      <c r="V342" s="66"/>
      <c r="W342" s="66"/>
      <c r="X342" s="66"/>
      <c r="AE342" s="66"/>
      <c r="AF342" s="66"/>
      <c r="AG342" s="66"/>
    </row>
    <row r="343" spans="4:33" ht="12.75">
      <c r="D343" s="66"/>
      <c r="E343" s="66"/>
      <c r="F343" s="66"/>
      <c r="M343" s="66"/>
      <c r="N343" s="66"/>
      <c r="O343" s="66"/>
      <c r="V343" s="66"/>
      <c r="W343" s="66"/>
      <c r="X343" s="66"/>
      <c r="AE343" s="66"/>
      <c r="AF343" s="66"/>
      <c r="AG343" s="66"/>
    </row>
    <row r="344" spans="4:33" ht="12.75">
      <c r="D344" s="66"/>
      <c r="E344" s="66"/>
      <c r="F344" s="66"/>
      <c r="M344" s="66"/>
      <c r="N344" s="66"/>
      <c r="O344" s="66"/>
      <c r="V344" s="66"/>
      <c r="W344" s="66"/>
      <c r="X344" s="66"/>
      <c r="AE344" s="66"/>
      <c r="AF344" s="66"/>
      <c r="AG344" s="66"/>
    </row>
    <row r="345" spans="4:33" ht="12.75">
      <c r="D345" s="66"/>
      <c r="E345" s="66"/>
      <c r="F345" s="66"/>
      <c r="M345" s="66"/>
      <c r="N345" s="66"/>
      <c r="O345" s="66"/>
      <c r="V345" s="66"/>
      <c r="W345" s="66"/>
      <c r="X345" s="66"/>
      <c r="AE345" s="66"/>
      <c r="AF345" s="66"/>
      <c r="AG345" s="66"/>
    </row>
    <row r="346" spans="4:33" ht="12.75">
      <c r="D346" s="66"/>
      <c r="E346" s="66"/>
      <c r="F346" s="66"/>
      <c r="M346" s="66"/>
      <c r="N346" s="66"/>
      <c r="O346" s="66"/>
      <c r="V346" s="66"/>
      <c r="W346" s="66"/>
      <c r="X346" s="66"/>
      <c r="AE346" s="66"/>
      <c r="AF346" s="66"/>
      <c r="AG346" s="66"/>
    </row>
    <row r="347" spans="4:33" ht="12.75">
      <c r="D347" s="66"/>
      <c r="E347" s="66"/>
      <c r="F347" s="66"/>
      <c r="M347" s="66"/>
      <c r="N347" s="66"/>
      <c r="O347" s="66"/>
      <c r="V347" s="66"/>
      <c r="W347" s="66"/>
      <c r="X347" s="66"/>
      <c r="AE347" s="66"/>
      <c r="AF347" s="66"/>
      <c r="AG347" s="66"/>
    </row>
    <row r="348" spans="4:33" ht="12.75">
      <c r="D348" s="66"/>
      <c r="E348" s="66"/>
      <c r="F348" s="66"/>
      <c r="M348" s="66"/>
      <c r="N348" s="66"/>
      <c r="O348" s="66"/>
      <c r="V348" s="66"/>
      <c r="W348" s="66"/>
      <c r="X348" s="66"/>
      <c r="AE348" s="66"/>
      <c r="AF348" s="66"/>
      <c r="AG348" s="66"/>
    </row>
    <row r="349" spans="4:33" ht="12.75">
      <c r="D349" s="66"/>
      <c r="E349" s="66"/>
      <c r="F349" s="66"/>
      <c r="M349" s="66"/>
      <c r="N349" s="66"/>
      <c r="O349" s="66"/>
      <c r="V349" s="66"/>
      <c r="W349" s="66"/>
      <c r="X349" s="66"/>
      <c r="AE349" s="66"/>
      <c r="AF349" s="66"/>
      <c r="AG349" s="66"/>
    </row>
    <row r="350" spans="4:33" ht="12.75">
      <c r="D350" s="66"/>
      <c r="E350" s="66"/>
      <c r="F350" s="66"/>
      <c r="M350" s="66"/>
      <c r="N350" s="66"/>
      <c r="O350" s="66"/>
      <c r="V350" s="66"/>
      <c r="W350" s="66"/>
      <c r="X350" s="66"/>
      <c r="AE350" s="66"/>
      <c r="AF350" s="66"/>
      <c r="AG350" s="66"/>
    </row>
    <row r="351" spans="4:33" ht="12.75">
      <c r="D351" s="66"/>
      <c r="E351" s="66"/>
      <c r="F351" s="66"/>
      <c r="M351" s="66"/>
      <c r="N351" s="66"/>
      <c r="O351" s="66"/>
      <c r="V351" s="66"/>
      <c r="W351" s="66"/>
      <c r="X351" s="66"/>
      <c r="AE351" s="66"/>
      <c r="AF351" s="66"/>
      <c r="AG351" s="66"/>
    </row>
    <row r="352" spans="4:33" ht="12.75">
      <c r="D352" s="66"/>
      <c r="E352" s="66"/>
      <c r="F352" s="66"/>
      <c r="M352" s="66"/>
      <c r="N352" s="66"/>
      <c r="O352" s="66"/>
      <c r="V352" s="66"/>
      <c r="W352" s="66"/>
      <c r="X352" s="66"/>
      <c r="AE352" s="66"/>
      <c r="AF352" s="66"/>
      <c r="AG352" s="66"/>
    </row>
    <row r="353" spans="4:33" ht="12.75">
      <c r="D353" s="66"/>
      <c r="E353" s="66"/>
      <c r="F353" s="66"/>
      <c r="M353" s="66"/>
      <c r="N353" s="66"/>
      <c r="O353" s="66"/>
      <c r="V353" s="66"/>
      <c r="W353" s="66"/>
      <c r="X353" s="66"/>
      <c r="AE353" s="66"/>
      <c r="AF353" s="66"/>
      <c r="AG353" s="66"/>
    </row>
    <row r="354" spans="4:33" ht="12.75">
      <c r="D354" s="66"/>
      <c r="E354" s="66"/>
      <c r="F354" s="66"/>
      <c r="M354" s="66"/>
      <c r="N354" s="66"/>
      <c r="O354" s="66"/>
      <c r="V354" s="66"/>
      <c r="W354" s="66"/>
      <c r="X354" s="66"/>
      <c r="AE354" s="66"/>
      <c r="AF354" s="66"/>
      <c r="AG354" s="66"/>
    </row>
    <row r="355" spans="4:33" ht="12.75">
      <c r="D355" s="66"/>
      <c r="E355" s="66"/>
      <c r="F355" s="66"/>
      <c r="M355" s="66"/>
      <c r="N355" s="66"/>
      <c r="O355" s="66"/>
      <c r="V355" s="66"/>
      <c r="W355" s="66"/>
      <c r="X355" s="66"/>
      <c r="AE355" s="66"/>
      <c r="AF355" s="66"/>
      <c r="AG355" s="66"/>
    </row>
    <row r="356" spans="4:33" ht="12.75">
      <c r="D356" s="66"/>
      <c r="E356" s="66"/>
      <c r="F356" s="66"/>
      <c r="M356" s="66"/>
      <c r="N356" s="66"/>
      <c r="O356" s="66"/>
      <c r="V356" s="66"/>
      <c r="W356" s="66"/>
      <c r="X356" s="66"/>
      <c r="AE356" s="66"/>
      <c r="AF356" s="66"/>
      <c r="AG356" s="66"/>
    </row>
    <row r="357" spans="4:33" ht="12.75">
      <c r="D357" s="66"/>
      <c r="E357" s="66"/>
      <c r="F357" s="66"/>
      <c r="M357" s="66"/>
      <c r="N357" s="66"/>
      <c r="O357" s="66"/>
      <c r="V357" s="66"/>
      <c r="W357" s="66"/>
      <c r="X357" s="66"/>
      <c r="AE357" s="66"/>
      <c r="AF357" s="66"/>
      <c r="AG357" s="66"/>
    </row>
    <row r="358" spans="4:33" ht="12.75">
      <c r="D358" s="66"/>
      <c r="E358" s="66"/>
      <c r="F358" s="66"/>
      <c r="M358" s="66"/>
      <c r="N358" s="66"/>
      <c r="O358" s="66"/>
      <c r="V358" s="66"/>
      <c r="W358" s="66"/>
      <c r="X358" s="66"/>
      <c r="AE358" s="66"/>
      <c r="AF358" s="66"/>
      <c r="AG358" s="66"/>
    </row>
    <row r="359" spans="4:33" ht="12.75">
      <c r="D359" s="66"/>
      <c r="E359" s="66"/>
      <c r="F359" s="66"/>
      <c r="M359" s="66"/>
      <c r="N359" s="66"/>
      <c r="O359" s="66"/>
      <c r="V359" s="66"/>
      <c r="W359" s="66"/>
      <c r="X359" s="66"/>
      <c r="AE359" s="66"/>
      <c r="AF359" s="66"/>
      <c r="AG359" s="66"/>
    </row>
    <row r="360" spans="4:33" ht="12.75">
      <c r="D360" s="66"/>
      <c r="E360" s="66"/>
      <c r="F360" s="66"/>
      <c r="M360" s="66"/>
      <c r="N360" s="66"/>
      <c r="O360" s="66"/>
      <c r="V360" s="66"/>
      <c r="W360" s="66"/>
      <c r="X360" s="66"/>
      <c r="AE360" s="66"/>
      <c r="AF360" s="66"/>
      <c r="AG360" s="66"/>
    </row>
    <row r="361" spans="4:33" ht="12.75">
      <c r="D361" s="66"/>
      <c r="E361" s="66"/>
      <c r="F361" s="66"/>
      <c r="M361" s="66"/>
      <c r="N361" s="66"/>
      <c r="O361" s="66"/>
      <c r="V361" s="66"/>
      <c r="W361" s="66"/>
      <c r="X361" s="66"/>
      <c r="AE361" s="66"/>
      <c r="AF361" s="66"/>
      <c r="AG361" s="66"/>
    </row>
    <row r="362" spans="4:33" ht="12.75">
      <c r="D362" s="66"/>
      <c r="E362" s="66"/>
      <c r="F362" s="66"/>
      <c r="M362" s="66"/>
      <c r="N362" s="66"/>
      <c r="O362" s="66"/>
      <c r="V362" s="66"/>
      <c r="W362" s="66"/>
      <c r="X362" s="66"/>
      <c r="AE362" s="66"/>
      <c r="AF362" s="66"/>
      <c r="AG362" s="66"/>
    </row>
    <row r="363" spans="4:33" ht="12.75">
      <c r="D363" s="66"/>
      <c r="E363" s="66"/>
      <c r="F363" s="66"/>
      <c r="M363" s="66"/>
      <c r="N363" s="66"/>
      <c r="O363" s="66"/>
      <c r="V363" s="66"/>
      <c r="W363" s="66"/>
      <c r="X363" s="66"/>
      <c r="AE363" s="66"/>
      <c r="AF363" s="66"/>
      <c r="AG363" s="66"/>
    </row>
    <row r="364" spans="4:33" ht="12.75">
      <c r="D364" s="66"/>
      <c r="E364" s="66"/>
      <c r="F364" s="66"/>
      <c r="M364" s="66"/>
      <c r="N364" s="66"/>
      <c r="O364" s="66"/>
      <c r="V364" s="66"/>
      <c r="W364" s="66"/>
      <c r="X364" s="66"/>
      <c r="AE364" s="66"/>
      <c r="AF364" s="66"/>
      <c r="AG364" s="66"/>
    </row>
    <row r="365" spans="4:33" ht="12.75">
      <c r="D365" s="66"/>
      <c r="E365" s="66"/>
      <c r="F365" s="66"/>
      <c r="M365" s="66"/>
      <c r="N365" s="66"/>
      <c r="O365" s="66"/>
      <c r="V365" s="66"/>
      <c r="W365" s="66"/>
      <c r="X365" s="66"/>
      <c r="AE365" s="66"/>
      <c r="AF365" s="66"/>
      <c r="AG365" s="66"/>
    </row>
    <row r="366" spans="4:33" ht="12.75">
      <c r="D366" s="66"/>
      <c r="E366" s="66"/>
      <c r="F366" s="66"/>
      <c r="M366" s="66"/>
      <c r="N366" s="66"/>
      <c r="O366" s="66"/>
      <c r="V366" s="66"/>
      <c r="W366" s="66"/>
      <c r="X366" s="66"/>
      <c r="AE366" s="66"/>
      <c r="AF366" s="66"/>
      <c r="AG366" s="66"/>
    </row>
    <row r="367" spans="4:33" ht="12.75">
      <c r="D367" s="66"/>
      <c r="E367" s="66"/>
      <c r="F367" s="66"/>
      <c r="M367" s="66"/>
      <c r="N367" s="66"/>
      <c r="O367" s="66"/>
      <c r="V367" s="66"/>
      <c r="W367" s="66"/>
      <c r="X367" s="66"/>
      <c r="AE367" s="66"/>
      <c r="AF367" s="66"/>
      <c r="AG367" s="66"/>
    </row>
    <row r="368" spans="4:33" ht="12.75">
      <c r="D368" s="66"/>
      <c r="E368" s="66"/>
      <c r="F368" s="66"/>
      <c r="M368" s="66"/>
      <c r="N368" s="66"/>
      <c r="O368" s="66"/>
      <c r="V368" s="66"/>
      <c r="W368" s="66"/>
      <c r="X368" s="66"/>
      <c r="AE368" s="66"/>
      <c r="AF368" s="66"/>
      <c r="AG368" s="66"/>
    </row>
    <row r="369" spans="4:33" ht="12.75">
      <c r="D369" s="66"/>
      <c r="E369" s="66"/>
      <c r="F369" s="66"/>
      <c r="M369" s="66"/>
      <c r="N369" s="66"/>
      <c r="O369" s="66"/>
      <c r="V369" s="66"/>
      <c r="W369" s="66"/>
      <c r="X369" s="66"/>
      <c r="AE369" s="66"/>
      <c r="AF369" s="66"/>
      <c r="AG369" s="66"/>
    </row>
    <row r="370" spans="4:33" ht="12.75">
      <c r="D370" s="66"/>
      <c r="E370" s="66"/>
      <c r="F370" s="66"/>
      <c r="M370" s="66"/>
      <c r="N370" s="66"/>
      <c r="O370" s="66"/>
      <c r="V370" s="66"/>
      <c r="W370" s="66"/>
      <c r="X370" s="66"/>
      <c r="AE370" s="66"/>
      <c r="AF370" s="66"/>
      <c r="AG370" s="66"/>
    </row>
    <row r="371" spans="4:33" ht="12.75">
      <c r="D371" s="66"/>
      <c r="E371" s="66"/>
      <c r="F371" s="66"/>
      <c r="M371" s="66"/>
      <c r="N371" s="66"/>
      <c r="O371" s="66"/>
      <c r="V371" s="66"/>
      <c r="W371" s="66"/>
      <c r="X371" s="66"/>
      <c r="AE371" s="66"/>
      <c r="AF371" s="66"/>
      <c r="AG371" s="66"/>
    </row>
    <row r="372" spans="4:33" ht="12.75">
      <c r="D372" s="66"/>
      <c r="E372" s="66"/>
      <c r="F372" s="66"/>
      <c r="M372" s="66"/>
      <c r="N372" s="66"/>
      <c r="O372" s="66"/>
      <c r="V372" s="66"/>
      <c r="W372" s="66"/>
      <c r="X372" s="66"/>
      <c r="AE372" s="66"/>
      <c r="AF372" s="66"/>
      <c r="AG372" s="66"/>
    </row>
    <row r="373" spans="4:33" ht="12.75">
      <c r="D373" s="66"/>
      <c r="E373" s="66"/>
      <c r="F373" s="66"/>
      <c r="M373" s="66"/>
      <c r="N373" s="66"/>
      <c r="O373" s="66"/>
      <c r="V373" s="66"/>
      <c r="W373" s="66"/>
      <c r="X373" s="66"/>
      <c r="AE373" s="66"/>
      <c r="AF373" s="66"/>
      <c r="AG373" s="66"/>
    </row>
    <row r="374" spans="4:33" ht="12.75">
      <c r="D374" s="66"/>
      <c r="E374" s="66"/>
      <c r="F374" s="66"/>
      <c r="M374" s="66"/>
      <c r="N374" s="66"/>
      <c r="O374" s="66"/>
      <c r="V374" s="66"/>
      <c r="W374" s="66"/>
      <c r="X374" s="66"/>
      <c r="AE374" s="66"/>
      <c r="AF374" s="66"/>
      <c r="AG374" s="66"/>
    </row>
    <row r="375" spans="4:33" ht="12.75">
      <c r="D375" s="66"/>
      <c r="E375" s="66"/>
      <c r="F375" s="66"/>
      <c r="M375" s="66"/>
      <c r="N375" s="66"/>
      <c r="O375" s="66"/>
      <c r="V375" s="66"/>
      <c r="W375" s="66"/>
      <c r="X375" s="66"/>
      <c r="AE375" s="66"/>
      <c r="AF375" s="66"/>
      <c r="AG375" s="66"/>
    </row>
    <row r="376" spans="4:33" ht="12.75">
      <c r="D376" s="66"/>
      <c r="E376" s="66"/>
      <c r="F376" s="66"/>
      <c r="M376" s="66"/>
      <c r="N376" s="66"/>
      <c r="O376" s="66"/>
      <c r="V376" s="66"/>
      <c r="W376" s="66"/>
      <c r="X376" s="66"/>
      <c r="AE376" s="66"/>
      <c r="AF376" s="66"/>
      <c r="AG376" s="66"/>
    </row>
    <row r="377" spans="4:33" ht="12.75">
      <c r="D377" s="66"/>
      <c r="E377" s="66"/>
      <c r="F377" s="66"/>
      <c r="M377" s="66"/>
      <c r="N377" s="66"/>
      <c r="O377" s="66"/>
      <c r="V377" s="66"/>
      <c r="W377" s="66"/>
      <c r="X377" s="66"/>
      <c r="AE377" s="66"/>
      <c r="AF377" s="66"/>
      <c r="AG377" s="66"/>
    </row>
    <row r="378" spans="4:33" ht="12.75">
      <c r="D378" s="66"/>
      <c r="E378" s="66"/>
      <c r="F378" s="66"/>
      <c r="M378" s="66"/>
      <c r="N378" s="66"/>
      <c r="O378" s="66"/>
      <c r="V378" s="66"/>
      <c r="W378" s="66"/>
      <c r="X378" s="66"/>
      <c r="AE378" s="66"/>
      <c r="AF378" s="66"/>
      <c r="AG378" s="66"/>
    </row>
    <row r="379" spans="4:33" ht="12.75">
      <c r="D379" s="66"/>
      <c r="E379" s="66"/>
      <c r="F379" s="66"/>
      <c r="M379" s="66"/>
      <c r="N379" s="66"/>
      <c r="O379" s="66"/>
      <c r="V379" s="66"/>
      <c r="W379" s="66"/>
      <c r="X379" s="66"/>
      <c r="AE379" s="66"/>
      <c r="AF379" s="66"/>
      <c r="AG379" s="66"/>
    </row>
    <row r="380" spans="4:33" ht="12.75">
      <c r="D380" s="66"/>
      <c r="E380" s="66"/>
      <c r="F380" s="66"/>
      <c r="M380" s="66"/>
      <c r="N380" s="66"/>
      <c r="O380" s="66"/>
      <c r="V380" s="66"/>
      <c r="W380" s="66"/>
      <c r="X380" s="66"/>
      <c r="AE380" s="66"/>
      <c r="AF380" s="66"/>
      <c r="AG380" s="66"/>
    </row>
    <row r="381" spans="4:33" ht="12.75">
      <c r="D381" s="66"/>
      <c r="E381" s="66"/>
      <c r="F381" s="66"/>
      <c r="M381" s="66"/>
      <c r="N381" s="66"/>
      <c r="O381" s="66"/>
      <c r="V381" s="66"/>
      <c r="W381" s="66"/>
      <c r="X381" s="66"/>
      <c r="AE381" s="66"/>
      <c r="AF381" s="66"/>
      <c r="AG381" s="66"/>
    </row>
    <row r="382" spans="4:33" ht="12.75">
      <c r="D382" s="66"/>
      <c r="E382" s="66"/>
      <c r="F382" s="66"/>
      <c r="M382" s="66"/>
      <c r="N382" s="66"/>
      <c r="O382" s="66"/>
      <c r="V382" s="66"/>
      <c r="W382" s="66"/>
      <c r="X382" s="66"/>
      <c r="AE382" s="66"/>
      <c r="AF382" s="66"/>
      <c r="AG382" s="66"/>
    </row>
    <row r="383" spans="4:33" ht="12.75">
      <c r="D383" s="66"/>
      <c r="E383" s="66"/>
      <c r="F383" s="66"/>
      <c r="M383" s="66"/>
      <c r="N383" s="66"/>
      <c r="O383" s="66"/>
      <c r="V383" s="66"/>
      <c r="W383" s="66"/>
      <c r="X383" s="66"/>
      <c r="AE383" s="66"/>
      <c r="AF383" s="66"/>
      <c r="AG383" s="66"/>
    </row>
  </sheetData>
  <sheetProtection/>
  <mergeCells count="28">
    <mergeCell ref="AQ1:AS1"/>
    <mergeCell ref="A2:C5"/>
    <mergeCell ref="AB1:AD1"/>
    <mergeCell ref="AE1:AG1"/>
    <mergeCell ref="AH1:AJ1"/>
    <mergeCell ref="AK1:AM1"/>
    <mergeCell ref="AN1:AP1"/>
    <mergeCell ref="P1:R1"/>
    <mergeCell ref="S1:U1"/>
    <mergeCell ref="A1:C1"/>
    <mergeCell ref="A67:C67"/>
    <mergeCell ref="AI46:AJ46"/>
    <mergeCell ref="H47:I47"/>
    <mergeCell ref="Q47:R47"/>
    <mergeCell ref="Z47:AA47"/>
    <mergeCell ref="AI47:AJ47"/>
    <mergeCell ref="A59:C59"/>
    <mergeCell ref="Z46:AA46"/>
    <mergeCell ref="V1:X1"/>
    <mergeCell ref="Y1:AA1"/>
    <mergeCell ref="A35:C35"/>
    <mergeCell ref="A51:C51"/>
    <mergeCell ref="H46:I46"/>
    <mergeCell ref="Q46:R46"/>
    <mergeCell ref="D1:F1"/>
    <mergeCell ref="G1:I1"/>
    <mergeCell ref="J1:L1"/>
    <mergeCell ref="M1:O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S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C1"/>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10.8515625" style="0" bestFit="1" customWidth="1"/>
    <col min="6" max="6" width="21.28125" style="0" bestFit="1" customWidth="1"/>
    <col min="7" max="7" width="12.421875" style="0" bestFit="1" customWidth="1"/>
    <col min="8" max="8" width="9.28125" style="0" bestFit="1" customWidth="1"/>
    <col min="9" max="9" width="19.8515625" style="0" bestFit="1" customWidth="1"/>
    <col min="10" max="10" width="12.421875" style="0" bestFit="1" customWidth="1"/>
    <col min="11" max="11" width="9.28125" style="0" bestFit="1" customWidth="1"/>
    <col min="12" max="12" width="19.8515625" style="0" bestFit="1" customWidth="1"/>
    <col min="13" max="13" width="12.28125" style="0" bestFit="1" customWidth="1"/>
    <col min="14" max="14" width="9.28125" style="0" bestFit="1" customWidth="1"/>
    <col min="15" max="15" width="21.28125" style="0" bestFit="1" customWidth="1"/>
    <col min="16" max="16" width="12.421875" style="0" bestFit="1" customWidth="1"/>
    <col min="17" max="17" width="9.28125" style="0" bestFit="1" customWidth="1"/>
    <col min="18" max="18" width="19.8515625" style="0" bestFit="1" customWidth="1"/>
    <col min="19" max="19" width="12.421875" style="0" bestFit="1" customWidth="1"/>
    <col min="20" max="20" width="9.28125" style="0" bestFit="1" customWidth="1"/>
    <col min="21" max="21" width="19.8515625" style="0" bestFit="1" customWidth="1"/>
    <col min="22" max="22" width="12.28125" style="0" bestFit="1" customWidth="1"/>
    <col min="23" max="23" width="9.28125" style="0" bestFit="1" customWidth="1"/>
    <col min="24" max="24" width="21.28125" style="0" bestFit="1" customWidth="1"/>
    <col min="25" max="25" width="12.421875" style="0" bestFit="1" customWidth="1"/>
    <col min="26" max="26" width="9.28125" style="0" bestFit="1" customWidth="1"/>
    <col min="27" max="27" width="19.8515625" style="0" bestFit="1" customWidth="1"/>
    <col min="28" max="28" width="12.421875" style="0" bestFit="1" customWidth="1"/>
    <col min="29" max="29" width="9.28125" style="0" bestFit="1" customWidth="1"/>
    <col min="30" max="30" width="19.8515625" style="0" bestFit="1" customWidth="1"/>
    <col min="31" max="31" width="12.28125" style="0" bestFit="1" customWidth="1"/>
    <col min="32" max="32" width="9.28125" style="0" bestFit="1" customWidth="1"/>
    <col min="33" max="33" width="21.28125" style="0" bestFit="1" customWidth="1"/>
    <col min="34" max="34" width="12.421875" style="0" bestFit="1" customWidth="1"/>
    <col min="35" max="35" width="9.28125" style="0" bestFit="1" customWidth="1"/>
    <col min="36" max="36" width="19.8515625" style="0" bestFit="1" customWidth="1"/>
    <col min="37" max="37" width="12.421875" style="0" bestFit="1" customWidth="1"/>
    <col min="38" max="38" width="9.28125" style="0" bestFit="1" customWidth="1"/>
    <col min="39" max="39" width="19.8515625" style="0" bestFit="1" customWidth="1"/>
    <col min="40" max="40" width="12.421875" style="46" bestFit="1" customWidth="1"/>
    <col min="41" max="41" width="13.00390625" style="46" bestFit="1" customWidth="1"/>
    <col min="42" max="42" width="8.57421875" style="46" bestFit="1" customWidth="1"/>
    <col min="43" max="43" width="12.421875" style="46" bestFit="1" customWidth="1"/>
    <col min="44" max="44" width="13.00390625" style="46" bestFit="1" customWidth="1"/>
    <col min="45" max="45" width="8.57421875" style="46" bestFit="1" customWidth="1"/>
  </cols>
  <sheetData>
    <row r="1" spans="1:45" ht="21.75" thickBot="1" thickTop="1">
      <c r="A1" s="370" t="s">
        <v>86</v>
      </c>
      <c r="B1" s="371"/>
      <c r="C1" s="372"/>
      <c r="D1" s="400" t="s">
        <v>155</v>
      </c>
      <c r="E1" s="398"/>
      <c r="F1" s="399"/>
      <c r="G1" s="397" t="s">
        <v>156</v>
      </c>
      <c r="H1" s="398"/>
      <c r="I1" s="399"/>
      <c r="J1" s="397" t="s">
        <v>160</v>
      </c>
      <c r="K1" s="398"/>
      <c r="L1" s="399"/>
      <c r="M1" s="394" t="s">
        <v>152</v>
      </c>
      <c r="N1" s="395"/>
      <c r="O1" s="396"/>
      <c r="P1" s="394" t="s">
        <v>157</v>
      </c>
      <c r="Q1" s="395"/>
      <c r="R1" s="396"/>
      <c r="S1" s="394" t="s">
        <v>147</v>
      </c>
      <c r="T1" s="395"/>
      <c r="U1" s="396"/>
      <c r="V1" s="404" t="s">
        <v>154</v>
      </c>
      <c r="W1" s="405"/>
      <c r="X1" s="406"/>
      <c r="Y1" s="404" t="s">
        <v>158</v>
      </c>
      <c r="Z1" s="405"/>
      <c r="AA1" s="406"/>
      <c r="AB1" s="404" t="s">
        <v>148</v>
      </c>
      <c r="AC1" s="405"/>
      <c r="AD1" s="406"/>
      <c r="AE1" s="401" t="s">
        <v>153</v>
      </c>
      <c r="AF1" s="402"/>
      <c r="AG1" s="403"/>
      <c r="AH1" s="401" t="s">
        <v>159</v>
      </c>
      <c r="AI1" s="402"/>
      <c r="AJ1" s="403"/>
      <c r="AK1" s="401" t="s">
        <v>149</v>
      </c>
      <c r="AL1" s="402"/>
      <c r="AM1" s="403"/>
      <c r="AN1" s="392"/>
      <c r="AO1" s="392"/>
      <c r="AP1" s="392"/>
      <c r="AQ1" s="392"/>
      <c r="AR1" s="392"/>
      <c r="AS1" s="392"/>
    </row>
    <row r="2" spans="1:45" ht="13.5" customHeight="1" thickTop="1">
      <c r="A2" s="340" t="s">
        <v>126</v>
      </c>
      <c r="B2" s="341"/>
      <c r="C2" s="342"/>
      <c r="D2" s="205" t="s">
        <v>109</v>
      </c>
      <c r="E2" s="143">
        <f>1/((1/E19)+(1/E20))</f>
        <v>155.15723954362082</v>
      </c>
      <c r="F2" s="133" t="s">
        <v>112</v>
      </c>
      <c r="G2" s="137" t="s">
        <v>101</v>
      </c>
      <c r="H2" s="143">
        <f>(H17*H18*H19)/(H21*H37*H22*H38*H39*H31*H27*(1/365)*((H36*H30)+(H40*H29))*(1/24)*H28)</f>
        <v>679431.3739960608</v>
      </c>
      <c r="I2" s="138" t="s">
        <v>120</v>
      </c>
      <c r="J2" s="137" t="s">
        <v>101</v>
      </c>
      <c r="K2" s="143">
        <f>(K17*K18*K19)/((1-EXP(-K19*K18))*K37*K22*K38*K39*K31*K27*(1/365)*((K36*K30)+(K40*K29))*(1/24)*K28)</f>
        <v>990805.0665359702</v>
      </c>
      <c r="L2" s="138" t="s">
        <v>120</v>
      </c>
      <c r="M2" s="206" t="s">
        <v>109</v>
      </c>
      <c r="N2" s="197">
        <f>1/((1/N19)+(1/N20))</f>
        <v>370.70699048443834</v>
      </c>
      <c r="O2" s="102" t="s">
        <v>112</v>
      </c>
      <c r="P2" s="196" t="s">
        <v>101</v>
      </c>
      <c r="Q2" s="197">
        <f>(Q17*Q18*Q19)/(Q21*Q22*Q30*Q38*Q39*Q31*Q36*(1/24)*Q27*(1/365)*Q28)</f>
        <v>1129486.7161310518</v>
      </c>
      <c r="R2" s="198" t="s">
        <v>120</v>
      </c>
      <c r="S2" s="196" t="s">
        <v>101</v>
      </c>
      <c r="T2" s="197">
        <f>(T17*T18*T19)/(T21*T22*T30*T38*T39*T31*T36*(1/24)*T27*(1/365)*T28)</f>
        <v>1647114.3426093971</v>
      </c>
      <c r="U2" s="198" t="s">
        <v>120</v>
      </c>
      <c r="V2" s="207" t="s">
        <v>109</v>
      </c>
      <c r="W2" s="165">
        <f>1/((1/W19)+(1/W20))</f>
        <v>370.70699048443834</v>
      </c>
      <c r="X2" s="97" t="s">
        <v>112</v>
      </c>
      <c r="Y2" s="146" t="s">
        <v>101</v>
      </c>
      <c r="Z2" s="165">
        <f>(Z17*Z18*Z19)/(Z21*Z22*Z30*Z38*Z39*Z31*Z36*(1/24)*Z27*(1/365)*Z28)</f>
        <v>1129486.7161310518</v>
      </c>
      <c r="AA2" s="147" t="s">
        <v>120</v>
      </c>
      <c r="AB2" s="146" t="s">
        <v>101</v>
      </c>
      <c r="AC2" s="165">
        <f>(AC17*AC18*AC19)/(AC21*AC22*AC30*AC38*AC39*AC31*AC36*(1/24)*AC27*(1/365)*AC28)</f>
        <v>1647114.3426093971</v>
      </c>
      <c r="AD2" s="147" t="s">
        <v>120</v>
      </c>
      <c r="AE2" s="208" t="s">
        <v>109</v>
      </c>
      <c r="AF2" s="168">
        <f>1/((1/AF19)+(1/AF20))</f>
        <v>370.7080995204596</v>
      </c>
      <c r="AG2" s="128" t="s">
        <v>112</v>
      </c>
      <c r="AH2" s="152" t="s">
        <v>101</v>
      </c>
      <c r="AI2" s="168">
        <f>(AI17*AI18*AI19)/(AI21*AI22*AI30*AI38*AI39*AI31*AI36*(1/24)*AI27*(1/365)*AI28)</f>
        <v>2823716.790327629</v>
      </c>
      <c r="AJ2" s="153" t="s">
        <v>120</v>
      </c>
      <c r="AK2" s="152" t="s">
        <v>101</v>
      </c>
      <c r="AL2" s="168">
        <f>(AL17*AL18*AL19)/(AL21*AL22*AL30*AL38*AL39*AL31*AL36*(1/24)*AL27*(1/365)*AL28)</f>
        <v>4117785.856523493</v>
      </c>
      <c r="AM2" s="153" t="s">
        <v>120</v>
      </c>
      <c r="AN2" s="136"/>
      <c r="AO2" s="65"/>
      <c r="AP2" s="70"/>
      <c r="AQ2" s="136"/>
      <c r="AR2" s="65"/>
      <c r="AS2" s="70"/>
    </row>
    <row r="3" spans="1:45" ht="13.5" thickBot="1">
      <c r="A3" s="343"/>
      <c r="B3" s="344"/>
      <c r="C3" s="345"/>
      <c r="D3" s="132" t="s">
        <v>108</v>
      </c>
      <c r="E3" s="145">
        <f>1/((1/E18)+(1/E20))</f>
        <v>22075.180601378855</v>
      </c>
      <c r="F3" s="130" t="s">
        <v>112</v>
      </c>
      <c r="G3" s="139" t="s">
        <v>102</v>
      </c>
      <c r="H3" s="144">
        <f>(H17*H18*H19)/(H21*H37*H23*H38*H39*H31*H27*(1/365)*((H36*H30)+(H40*H29))*(1/24)*H28)</f>
        <v>3283918.307647628</v>
      </c>
      <c r="I3" s="140" t="s">
        <v>121</v>
      </c>
      <c r="J3" s="139" t="s">
        <v>102</v>
      </c>
      <c r="K3" s="144">
        <f>(K17*K18*K19)/((1-EXP(-K19*K18))*K37*K23*K38*K39*K32*K27*(1/365)*((K36*K30)+(K40*K29))*(1/24)*K28)</f>
        <v>7819923.276472863</v>
      </c>
      <c r="L3" s="140" t="s">
        <v>121</v>
      </c>
      <c r="M3" s="101" t="s">
        <v>108</v>
      </c>
      <c r="N3" s="203">
        <f>1/((1/N18)+(1/N20))</f>
        <v>52725.34115362306</v>
      </c>
      <c r="O3" s="99" t="s">
        <v>112</v>
      </c>
      <c r="P3" s="199" t="s">
        <v>102</v>
      </c>
      <c r="Q3" s="200">
        <f>(Q17*Q18*Q19)/(Q21*Q23*Q30*Q38*Q39*Q31*Q36*(1/24)*Q27*(1/365)*Q28)</f>
        <v>5459185.794633416</v>
      </c>
      <c r="R3" s="201" t="s">
        <v>121</v>
      </c>
      <c r="S3" s="199" t="s">
        <v>102</v>
      </c>
      <c r="T3" s="200">
        <f>(T17*T18*T19)/(T21*T23*T30*T38*T39*T32*T36*(1/24)*T27*(1/365)*T28)</f>
        <v>12999840.45480849</v>
      </c>
      <c r="U3" s="201" t="s">
        <v>121</v>
      </c>
      <c r="V3" s="96" t="s">
        <v>108</v>
      </c>
      <c r="W3" s="164">
        <f>1/((1/W18)+(1/W20))</f>
        <v>52725.34115362306</v>
      </c>
      <c r="X3" s="94" t="s">
        <v>112</v>
      </c>
      <c r="Y3" s="148" t="s">
        <v>102</v>
      </c>
      <c r="Z3" s="163">
        <f>(Z17*Z18*Z19)/(Z21*Z23*Z30*Z38*Z39*Z31*Z36*(1/24)*Z27*(1/365)*Z28)</f>
        <v>5459185.794633416</v>
      </c>
      <c r="AA3" s="149" t="s">
        <v>121</v>
      </c>
      <c r="AB3" s="148" t="s">
        <v>102</v>
      </c>
      <c r="AC3" s="163">
        <f>(AC17*AC18*AC19)/(AC21*AC23*AC30*AC38*AC39*AC32*AC36*(1/24)*AC27*(1/365)*AC28)</f>
        <v>12999840.45480849</v>
      </c>
      <c r="AD3" s="149" t="s">
        <v>121</v>
      </c>
      <c r="AE3" s="127" t="s">
        <v>108</v>
      </c>
      <c r="AF3" s="167">
        <f>1/((1/AF18)+(1/AF20))</f>
        <v>52747.78547255002</v>
      </c>
      <c r="AG3" s="125" t="s">
        <v>112</v>
      </c>
      <c r="AH3" s="154" t="s">
        <v>102</v>
      </c>
      <c r="AI3" s="166">
        <f>(AI17*AI18*AI19)/(AI21*AI23*AI30*AI38*AI39*AI31*AI36*(1/24)*AI27*(1/365)*AI28)</f>
        <v>13647964.48658354</v>
      </c>
      <c r="AJ3" s="155" t="s">
        <v>121</v>
      </c>
      <c r="AK3" s="154" t="s">
        <v>102</v>
      </c>
      <c r="AL3" s="166">
        <f>(AL17*AL18*AL19)/(AL21*AL23*AL30*AL38*AL39*AL32*AL36*(1/24)*AL27*(1/365)*AL28)</f>
        <v>32499601.137021217</v>
      </c>
      <c r="AM3" s="155" t="s">
        <v>121</v>
      </c>
      <c r="AN3" s="136"/>
      <c r="AO3" s="65"/>
      <c r="AP3" s="70"/>
      <c r="AQ3" s="136"/>
      <c r="AR3" s="65"/>
      <c r="AS3" s="70"/>
    </row>
    <row r="4" spans="1:45" ht="12.75">
      <c r="A4" s="343"/>
      <c r="B4" s="344"/>
      <c r="C4" s="345"/>
      <c r="D4" s="131" t="s">
        <v>109</v>
      </c>
      <c r="E4" s="144">
        <f>E2/E49</f>
        <v>5.740817863113976</v>
      </c>
      <c r="F4" s="133" t="s">
        <v>113</v>
      </c>
      <c r="G4" s="139" t="s">
        <v>103</v>
      </c>
      <c r="H4" s="144">
        <f>(H17*H18*H19)/(H21*H37*H24*H38*H39*H31*H27*(1/365)*((H36*H30)+(H40*H29))*(1/24)*H28)</f>
        <v>3223741.7941567022</v>
      </c>
      <c r="I4" s="140" t="s">
        <v>122</v>
      </c>
      <c r="J4" s="139" t="s">
        <v>103</v>
      </c>
      <c r="K4" s="144">
        <f>(K17*K18*K19)/((1-EXP(-K19*K18))*K37*K24*K38*K39*K33*K27*(1/365)*((K36*K30)+(K40*K29))*(1/24)*K28)</f>
        <v>5468161.3997473335</v>
      </c>
      <c r="L4" s="140" t="s">
        <v>122</v>
      </c>
      <c r="M4" s="100" t="s">
        <v>109</v>
      </c>
      <c r="N4" s="200">
        <f>N2/N39</f>
        <v>13.716158647924232</v>
      </c>
      <c r="O4" s="102" t="s">
        <v>113</v>
      </c>
      <c r="P4" s="199" t="s">
        <v>103</v>
      </c>
      <c r="Q4" s="200">
        <f>(Q17*Q18*Q19)/(Q21*Q24*Q30*Q38*Q39*Q31*Q36*(1/24)*Q27*(1/365)*Q28)</f>
        <v>5359148.358606102</v>
      </c>
      <c r="R4" s="201" t="s">
        <v>122</v>
      </c>
      <c r="S4" s="199" t="s">
        <v>103</v>
      </c>
      <c r="T4" s="200">
        <f>(T17*T18*T19)/(T21*T24*T30*T38*T39*T33*T36*(1/24)*T27*(1/365)*T28)</f>
        <v>9090271.510939967</v>
      </c>
      <c r="U4" s="201" t="s">
        <v>122</v>
      </c>
      <c r="V4" s="95" t="s">
        <v>109</v>
      </c>
      <c r="W4" s="163">
        <f>W2/W39</f>
        <v>13.716158647924232</v>
      </c>
      <c r="X4" s="97" t="s">
        <v>113</v>
      </c>
      <c r="Y4" s="148" t="s">
        <v>103</v>
      </c>
      <c r="Z4" s="163">
        <f>(Z17*Z18*Z19)/(Z21*Z24*Z30*Z38*Z39*Z31*Z36*(1/24)*Z27*(1/365)*Z28)</f>
        <v>5359148.358606102</v>
      </c>
      <c r="AA4" s="149" t="s">
        <v>122</v>
      </c>
      <c r="AB4" s="148" t="s">
        <v>103</v>
      </c>
      <c r="AC4" s="163">
        <f>(AC17*AC18*AC19)/(AC21*AC24*AC30*AC38*AC39*AC33*AC36*(1/24)*AC27*(1/365)*AC28)</f>
        <v>9090271.510939967</v>
      </c>
      <c r="AD4" s="149" t="s">
        <v>122</v>
      </c>
      <c r="AE4" s="126" t="s">
        <v>109</v>
      </c>
      <c r="AF4" s="166">
        <f>AF2/AF39</f>
        <v>13.716199682257018</v>
      </c>
      <c r="AG4" s="128" t="s">
        <v>113</v>
      </c>
      <c r="AH4" s="154" t="s">
        <v>103</v>
      </c>
      <c r="AI4" s="166">
        <f>(AI17*AI18*AI19)/(AI21*AI24*AI30*AI38*AI39*AI31*AI36*(1/24)*AI27*(1/365)*AI28)</f>
        <v>13397870.896515254</v>
      </c>
      <c r="AJ4" s="155" t="s">
        <v>122</v>
      </c>
      <c r="AK4" s="154" t="s">
        <v>103</v>
      </c>
      <c r="AL4" s="166">
        <f>(AL17*AL18*AL19)/(AL21*AL24*AL30*AL38*AL39*AL33*AL36*(1/24)*AL27*(1/365)*AL28)</f>
        <v>22725678.77734992</v>
      </c>
      <c r="AM4" s="155" t="s">
        <v>122</v>
      </c>
      <c r="AN4" s="136"/>
      <c r="AO4" s="65"/>
      <c r="AP4" s="70"/>
      <c r="AQ4" s="136"/>
      <c r="AR4" s="65"/>
      <c r="AS4" s="70"/>
    </row>
    <row r="5" spans="1:45" ht="13.5" thickBot="1">
      <c r="A5" s="346"/>
      <c r="B5" s="369"/>
      <c r="C5" s="347"/>
      <c r="D5" s="132" t="s">
        <v>108</v>
      </c>
      <c r="E5" s="145">
        <f>E3/E49</f>
        <v>816.7816822510184</v>
      </c>
      <c r="F5" s="134" t="s">
        <v>113</v>
      </c>
      <c r="G5" s="139" t="s">
        <v>104</v>
      </c>
      <c r="H5" s="144">
        <f>(H17*H18*H19)/(H21*H37*H25*H38*H39*H31*H27*(1/365)*((H36*H30)+(H40*H29))*(1/24)*H28)</f>
        <v>1142364.9029386463</v>
      </c>
      <c r="I5" s="140" t="s">
        <v>122</v>
      </c>
      <c r="J5" s="139" t="s">
        <v>104</v>
      </c>
      <c r="K5" s="144">
        <f>(K17*K18*K19)/((1-EXP(-K19*K18))*K37*K25*K38*K39*K34*K27*(1/365)*((K36*K30)+(K40*K29))*(1/24)*K28)</f>
        <v>1742371.373190811</v>
      </c>
      <c r="L5" s="140" t="s">
        <v>122</v>
      </c>
      <c r="M5" s="101" t="s">
        <v>108</v>
      </c>
      <c r="N5" s="203">
        <f>N3/N39</f>
        <v>1950.8376226840553</v>
      </c>
      <c r="O5" s="103" t="s">
        <v>113</v>
      </c>
      <c r="P5" s="199" t="s">
        <v>104</v>
      </c>
      <c r="Q5" s="200">
        <f>(Q17*Q18*Q19)/(Q21*Q25*Q30*Q38*Q39*Q31*Q36*(1/24)*Q27*(1/365)*Q28)</f>
        <v>1899067.414645205</v>
      </c>
      <c r="R5" s="201" t="s">
        <v>122</v>
      </c>
      <c r="S5" s="199" t="s">
        <v>104</v>
      </c>
      <c r="T5" s="200">
        <f>(T17*T18*T19)/(T21*T25*T30*T38*T39*T34*T36*(1/24)*T27*(1/365)*T28)</f>
        <v>2896518.1707924046</v>
      </c>
      <c r="U5" s="201" t="s">
        <v>122</v>
      </c>
      <c r="V5" s="96" t="s">
        <v>108</v>
      </c>
      <c r="W5" s="164">
        <f>W3/W39</f>
        <v>1950.8376226840553</v>
      </c>
      <c r="X5" s="98" t="s">
        <v>113</v>
      </c>
      <c r="Y5" s="148" t="s">
        <v>104</v>
      </c>
      <c r="Z5" s="163">
        <f>(Z17*Z18*Z19)/(Z21*Z25*Z30*Z38*Z39*Z31*Z36*(1/24)*Z27*(1/365)*Z28)</f>
        <v>1899067.414645205</v>
      </c>
      <c r="AA5" s="149" t="s">
        <v>122</v>
      </c>
      <c r="AB5" s="148" t="s">
        <v>104</v>
      </c>
      <c r="AC5" s="163">
        <f>(AC17*AC18*AC19)/(AC21*AC25*AC30*AC38*AC39*AC34*AC36*(1/24)*AC27*(1/365)*AC28)</f>
        <v>2896518.1707924046</v>
      </c>
      <c r="AD5" s="149" t="s">
        <v>122</v>
      </c>
      <c r="AE5" s="127" t="s">
        <v>108</v>
      </c>
      <c r="AF5" s="167">
        <f>AF3/AF39</f>
        <v>1951.6680624843527</v>
      </c>
      <c r="AG5" s="129" t="s">
        <v>113</v>
      </c>
      <c r="AH5" s="154" t="s">
        <v>104</v>
      </c>
      <c r="AI5" s="166">
        <f>(AI17*AI18*AI19)/(AI21*AI25*AI30*AI38*AI39*AI31*AI36*(1/24)*AI27*(1/365)*AI28)</f>
        <v>4747668.536613012</v>
      </c>
      <c r="AJ5" s="155" t="s">
        <v>122</v>
      </c>
      <c r="AK5" s="154" t="s">
        <v>104</v>
      </c>
      <c r="AL5" s="166">
        <f>(AL17*AL18*AL19)/(AL21*AL25*AL30*AL38*AL39*AL34*AL36*(1/24)*AL27*(1/365)*AL28)</f>
        <v>7241295.426981013</v>
      </c>
      <c r="AM5" s="155" t="s">
        <v>122</v>
      </c>
      <c r="AN5" s="136"/>
      <c r="AO5" s="65"/>
      <c r="AP5" s="70"/>
      <c r="AQ5" s="136"/>
      <c r="AR5" s="65"/>
      <c r="AS5" s="70"/>
    </row>
    <row r="6" spans="1:45" ht="14.25" thickBot="1" thickTop="1">
      <c r="A6" t="s">
        <v>57</v>
      </c>
      <c r="B6" s="258">
        <v>1E-06</v>
      </c>
      <c r="D6" s="131" t="s">
        <v>109</v>
      </c>
      <c r="E6" s="144">
        <f>E2*E12*E50*E51</f>
        <v>1.010302160216781E-12</v>
      </c>
      <c r="F6" s="133" t="s">
        <v>114</v>
      </c>
      <c r="G6" s="141" t="s">
        <v>105</v>
      </c>
      <c r="H6" s="145">
        <f>(H17*H18*H19)/(H21*H37*H26*H38*H39*H31*H27*(1/365)*((H36*H30)+(H40*H29))*(1/24)*H28)</f>
        <v>746345.0699199153</v>
      </c>
      <c r="I6" s="142" t="s">
        <v>122</v>
      </c>
      <c r="J6" s="141" t="s">
        <v>105</v>
      </c>
      <c r="K6" s="145">
        <f>(K17*K18*K19)/((1-EXP(-K19*K18))*K37*K26*K38*K39*K35*K27*(1/365)*((K36*K30)+(K40*K29))*(1/24)*K28)</f>
        <v>1173379.0081761125</v>
      </c>
      <c r="L6" s="142" t="s">
        <v>122</v>
      </c>
      <c r="M6" s="100" t="s">
        <v>109</v>
      </c>
      <c r="N6" s="200">
        <f>N2*N12*N40*N41</f>
        <v>2.413848521638564E-12</v>
      </c>
      <c r="O6" s="102" t="s">
        <v>114</v>
      </c>
      <c r="P6" s="202" t="s">
        <v>105</v>
      </c>
      <c r="Q6" s="203">
        <f>(Q17*Q18*Q19)/(Q21*Q26*Q30*Q38*Q39*Q31*Q36*(1/24)*Q27*(1/365)*Q28)</f>
        <v>1240724.0442348674</v>
      </c>
      <c r="R6" s="204" t="s">
        <v>122</v>
      </c>
      <c r="S6" s="202" t="s">
        <v>105</v>
      </c>
      <c r="T6" s="203">
        <f>(T17*T18*T19)/(T21*T26*T30*T38*T39*T35*T36*(1/24)*T27*(1/365)*T28)</f>
        <v>1950625.2631919698</v>
      </c>
      <c r="U6" s="204" t="s">
        <v>122</v>
      </c>
      <c r="V6" s="95" t="s">
        <v>109</v>
      </c>
      <c r="W6" s="163">
        <f>W2*W12*W40*W41</f>
        <v>2.413848521638564E-12</v>
      </c>
      <c r="X6" s="97" t="s">
        <v>114</v>
      </c>
      <c r="Y6" s="150" t="s">
        <v>105</v>
      </c>
      <c r="Z6" s="164">
        <f>(Z17*Z18*Z19)/(Z21*Z26*Z30*Z38*Z39*Z31*Z36*(1/24)*Z27*(1/365)*Z28)</f>
        <v>1240724.0442348674</v>
      </c>
      <c r="AA6" s="151" t="s">
        <v>122</v>
      </c>
      <c r="AB6" s="150" t="s">
        <v>105</v>
      </c>
      <c r="AC6" s="164">
        <f>(AC17*AC18*AC19)/(AC21*AC26*AC30*AC38*AC39*AC35*AC36*(1/24)*AC27*(1/365)*AC28)</f>
        <v>1950625.2631919698</v>
      </c>
      <c r="AD6" s="151" t="s">
        <v>122</v>
      </c>
      <c r="AE6" s="126" t="s">
        <v>109</v>
      </c>
      <c r="AF6" s="166">
        <f>AF2*AF12*AF40*AF41</f>
        <v>2.4138557430965594E-12</v>
      </c>
      <c r="AG6" s="128" t="s">
        <v>114</v>
      </c>
      <c r="AH6" s="156" t="s">
        <v>105</v>
      </c>
      <c r="AI6" s="167">
        <f>(AI17*AI18*AI19)/(AI21*AI26*AI30*AI38*AI39*AI31*AI36*(1/24)*AI27*(1/365)*AI28)</f>
        <v>3101810.110587168</v>
      </c>
      <c r="AJ6" s="157" t="s">
        <v>122</v>
      </c>
      <c r="AK6" s="156" t="s">
        <v>105</v>
      </c>
      <c r="AL6" s="167">
        <f>(AL17*AL18*AL19)/(AL21*AL26*AL30*AL38*AL39*AL35*AL36*(1/24)*AL27*(1/365)*AL28)</f>
        <v>4876563.157979923</v>
      </c>
      <c r="AM6" s="157" t="s">
        <v>122</v>
      </c>
      <c r="AN6" s="136"/>
      <c r="AO6" s="65"/>
      <c r="AP6" s="70"/>
      <c r="AQ6" s="136"/>
      <c r="AR6" s="65"/>
      <c r="AS6" s="70"/>
    </row>
    <row r="7" spans="1:45" ht="13.5" thickBot="1">
      <c r="A7" s="75" t="s">
        <v>220</v>
      </c>
      <c r="B7" s="39">
        <v>3.19E-11</v>
      </c>
      <c r="C7" s="78" t="s">
        <v>136</v>
      </c>
      <c r="D7" s="132" t="s">
        <v>108</v>
      </c>
      <c r="E7" s="145">
        <f>E3*E12*E50*E51</f>
        <v>1.4374194020433377E-10</v>
      </c>
      <c r="F7" s="134" t="s">
        <v>114</v>
      </c>
      <c r="G7" s="137" t="s">
        <v>101</v>
      </c>
      <c r="H7" s="143">
        <f>H2/H41</f>
        <v>25138.960837854276</v>
      </c>
      <c r="I7" s="138" t="s">
        <v>123</v>
      </c>
      <c r="J7" s="137" t="s">
        <v>101</v>
      </c>
      <c r="K7" s="143">
        <f>K2/K41</f>
        <v>36659.787461830936</v>
      </c>
      <c r="L7" s="138" t="s">
        <v>123</v>
      </c>
      <c r="M7" s="101" t="s">
        <v>108</v>
      </c>
      <c r="N7" s="203">
        <f>N3*N12*N40*N41</f>
        <v>3.433196299596207E-10</v>
      </c>
      <c r="O7" s="103" t="s">
        <v>114</v>
      </c>
      <c r="P7" s="196" t="s">
        <v>101</v>
      </c>
      <c r="Q7" s="197">
        <f>Q2/Q41</f>
        <v>41791.00849684896</v>
      </c>
      <c r="R7" s="198" t="s">
        <v>123</v>
      </c>
      <c r="S7" s="196" t="s">
        <v>101</v>
      </c>
      <c r="T7" s="197">
        <f>T2/T41</f>
        <v>60943.230676547755</v>
      </c>
      <c r="U7" s="198" t="s">
        <v>123</v>
      </c>
      <c r="V7" s="96" t="s">
        <v>108</v>
      </c>
      <c r="W7" s="164">
        <f>W3*W12*W40*W41</f>
        <v>3.433196299596207E-10</v>
      </c>
      <c r="X7" s="98" t="s">
        <v>114</v>
      </c>
      <c r="Y7" s="146" t="s">
        <v>101</v>
      </c>
      <c r="Z7" s="165">
        <f>Z2/Z41</f>
        <v>41791.00849684896</v>
      </c>
      <c r="AA7" s="147" t="s">
        <v>123</v>
      </c>
      <c r="AB7" s="146" t="s">
        <v>101</v>
      </c>
      <c r="AC7" s="165">
        <f>AC2/AC41</f>
        <v>60943.230676547755</v>
      </c>
      <c r="AD7" s="147" t="s">
        <v>123</v>
      </c>
      <c r="AE7" s="127" t="s">
        <v>108</v>
      </c>
      <c r="AF7" s="167">
        <f>AF3*AF12*AF40*AF41</f>
        <v>3.434657755340276E-10</v>
      </c>
      <c r="AG7" s="129" t="s">
        <v>114</v>
      </c>
      <c r="AH7" s="152" t="s">
        <v>101</v>
      </c>
      <c r="AI7" s="168">
        <f>AI2/AI41</f>
        <v>104477.52124212238</v>
      </c>
      <c r="AJ7" s="153" t="s">
        <v>123</v>
      </c>
      <c r="AK7" s="152" t="s">
        <v>101</v>
      </c>
      <c r="AL7" s="168">
        <f>AL2/AL41</f>
        <v>152358.07669136938</v>
      </c>
      <c r="AM7" s="153" t="s">
        <v>123</v>
      </c>
      <c r="AN7" s="136"/>
      <c r="AO7" s="65"/>
      <c r="AP7" s="70"/>
      <c r="AQ7" s="136"/>
      <c r="AR7" s="65"/>
      <c r="AS7" s="70"/>
    </row>
    <row r="8" spans="1:45" ht="12.75">
      <c r="A8" s="75" t="s">
        <v>221</v>
      </c>
      <c r="B8" s="39">
        <v>0</v>
      </c>
      <c r="C8" s="75" t="s">
        <v>136</v>
      </c>
      <c r="D8" t="s">
        <v>57</v>
      </c>
      <c r="E8" s="45">
        <f>B6</f>
        <v>1E-06</v>
      </c>
      <c r="G8" s="139" t="s">
        <v>102</v>
      </c>
      <c r="H8" s="144">
        <f>H3/H41</f>
        <v>121504.97738296234</v>
      </c>
      <c r="I8" s="140" t="s">
        <v>124</v>
      </c>
      <c r="J8" s="139" t="s">
        <v>102</v>
      </c>
      <c r="K8" s="144">
        <f>K3/K41</f>
        <v>289337.16122949624</v>
      </c>
      <c r="L8" s="140" t="s">
        <v>124</v>
      </c>
      <c r="M8" t="s">
        <v>57</v>
      </c>
      <c r="N8" s="45">
        <f>B6</f>
        <v>1E-06</v>
      </c>
      <c r="P8" s="199" t="s">
        <v>102</v>
      </c>
      <c r="Q8" s="200">
        <f>Q3/Q41</f>
        <v>201989.87440143662</v>
      </c>
      <c r="R8" s="201" t="s">
        <v>124</v>
      </c>
      <c r="S8" s="199" t="s">
        <v>102</v>
      </c>
      <c r="T8" s="200">
        <f>T3/T41</f>
        <v>480994.09682791465</v>
      </c>
      <c r="U8" s="201" t="s">
        <v>124</v>
      </c>
      <c r="V8" t="s">
        <v>57</v>
      </c>
      <c r="W8" s="45">
        <f>B6</f>
        <v>1E-06</v>
      </c>
      <c r="Y8" s="148" t="s">
        <v>102</v>
      </c>
      <c r="Z8" s="163">
        <f>Z3/Z41</f>
        <v>201989.87440143662</v>
      </c>
      <c r="AA8" s="149" t="s">
        <v>124</v>
      </c>
      <c r="AB8" s="148" t="s">
        <v>102</v>
      </c>
      <c r="AC8" s="163">
        <f>AC3/AC41</f>
        <v>480994.09682791465</v>
      </c>
      <c r="AD8" s="149" t="s">
        <v>124</v>
      </c>
      <c r="AE8" t="s">
        <v>57</v>
      </c>
      <c r="AF8" s="45">
        <f>B6</f>
        <v>1E-06</v>
      </c>
      <c r="AH8" s="154" t="s">
        <v>102</v>
      </c>
      <c r="AI8" s="166">
        <f>AI3/AI41</f>
        <v>504974.6860035915</v>
      </c>
      <c r="AJ8" s="155" t="s">
        <v>124</v>
      </c>
      <c r="AK8" s="154" t="s">
        <v>102</v>
      </c>
      <c r="AL8" s="166">
        <f>AL3/AL41</f>
        <v>1202485.2420697862</v>
      </c>
      <c r="AM8" s="155" t="s">
        <v>124</v>
      </c>
      <c r="AN8" s="136"/>
      <c r="AO8" s="65"/>
      <c r="AP8" s="70"/>
      <c r="AQ8" s="136"/>
      <c r="AR8" s="65"/>
      <c r="AS8" s="70"/>
    </row>
    <row r="9" spans="1:45" ht="12.75">
      <c r="A9" s="81" t="s">
        <v>222</v>
      </c>
      <c r="B9" s="39">
        <v>0</v>
      </c>
      <c r="C9" s="81" t="s">
        <v>136</v>
      </c>
      <c r="D9" t="s">
        <v>223</v>
      </c>
      <c r="E9" s="267">
        <f>E30</f>
        <v>20</v>
      </c>
      <c r="F9" t="s">
        <v>209</v>
      </c>
      <c r="G9" s="139" t="s">
        <v>103</v>
      </c>
      <c r="H9" s="144">
        <f>H4/H41</f>
        <v>119278.4463837981</v>
      </c>
      <c r="I9" s="140" t="s">
        <v>123</v>
      </c>
      <c r="J9" s="139" t="s">
        <v>103</v>
      </c>
      <c r="K9" s="144">
        <f>K4/K41</f>
        <v>202321.97179065156</v>
      </c>
      <c r="L9" s="140" t="s">
        <v>123</v>
      </c>
      <c r="M9" t="s">
        <v>224</v>
      </c>
      <c r="N9" s="267">
        <f>N31</f>
        <v>15</v>
      </c>
      <c r="O9" t="s">
        <v>209</v>
      </c>
      <c r="P9" s="199" t="s">
        <v>103</v>
      </c>
      <c r="Q9" s="200">
        <f>Q4/Q41</f>
        <v>198288.48926842597</v>
      </c>
      <c r="R9" s="201" t="s">
        <v>123</v>
      </c>
      <c r="S9" s="199" t="s">
        <v>103</v>
      </c>
      <c r="T9" s="200">
        <f>T4/T41</f>
        <v>336340.0459047791</v>
      </c>
      <c r="U9" s="201" t="s">
        <v>123</v>
      </c>
      <c r="V9" t="s">
        <v>225</v>
      </c>
      <c r="W9" s="267">
        <f>W31</f>
        <v>15</v>
      </c>
      <c r="X9" t="s">
        <v>209</v>
      </c>
      <c r="Y9" s="148" t="s">
        <v>103</v>
      </c>
      <c r="Z9" s="163">
        <f>Z4/Z41</f>
        <v>198288.48926842597</v>
      </c>
      <c r="AA9" s="149" t="s">
        <v>123</v>
      </c>
      <c r="AB9" s="148" t="s">
        <v>103</v>
      </c>
      <c r="AC9" s="163">
        <f>AC4/AC41</f>
        <v>336340.0459047791</v>
      </c>
      <c r="AD9" s="149" t="s">
        <v>123</v>
      </c>
      <c r="AE9" t="s">
        <v>226</v>
      </c>
      <c r="AF9" s="267">
        <f>AF31</f>
        <v>15</v>
      </c>
      <c r="AG9" t="s">
        <v>209</v>
      </c>
      <c r="AH9" s="154" t="s">
        <v>103</v>
      </c>
      <c r="AI9" s="166">
        <f>AI4/AI41</f>
        <v>495721.2231710649</v>
      </c>
      <c r="AJ9" s="155" t="s">
        <v>123</v>
      </c>
      <c r="AK9" s="154" t="s">
        <v>103</v>
      </c>
      <c r="AL9" s="166">
        <f>AL4/AL41</f>
        <v>840850.1147619479</v>
      </c>
      <c r="AM9" s="155" t="s">
        <v>123</v>
      </c>
      <c r="AN9" s="136"/>
      <c r="AO9" s="65"/>
      <c r="AP9" s="70"/>
      <c r="AQ9" s="136"/>
      <c r="AR9" s="65"/>
      <c r="AS9" s="70"/>
    </row>
    <row r="10" spans="1:45" ht="12.75">
      <c r="A10" s="75" t="s">
        <v>101</v>
      </c>
      <c r="B10" s="39">
        <v>1.69306524E-09</v>
      </c>
      <c r="C10" s="75" t="s">
        <v>210</v>
      </c>
      <c r="D10" s="1" t="s">
        <v>31</v>
      </c>
      <c r="E10" s="283">
        <f>B34</f>
        <v>0.38</v>
      </c>
      <c r="F10" s="1"/>
      <c r="G10" s="139" t="s">
        <v>104</v>
      </c>
      <c r="H10" s="144">
        <f>H5/H41</f>
        <v>42267.50140872996</v>
      </c>
      <c r="I10" s="140" t="s">
        <v>123</v>
      </c>
      <c r="J10" s="139" t="s">
        <v>104</v>
      </c>
      <c r="K10" s="144">
        <f>K5/K41</f>
        <v>64467.740808060065</v>
      </c>
      <c r="L10" s="140" t="s">
        <v>123</v>
      </c>
      <c r="M10" s="1" t="s">
        <v>31</v>
      </c>
      <c r="N10" s="297">
        <f>B34</f>
        <v>0.38</v>
      </c>
      <c r="O10" s="1"/>
      <c r="P10" s="199" t="s">
        <v>104</v>
      </c>
      <c r="Q10" s="200">
        <f>Q5/Q41</f>
        <v>70265.49434187266</v>
      </c>
      <c r="R10" s="201" t="s">
        <v>123</v>
      </c>
      <c r="S10" s="199" t="s">
        <v>104</v>
      </c>
      <c r="T10" s="200">
        <f>T5/T41</f>
        <v>107171.17231931907</v>
      </c>
      <c r="U10" s="201" t="s">
        <v>123</v>
      </c>
      <c r="V10" s="1" t="s">
        <v>31</v>
      </c>
      <c r="W10" s="297">
        <f>B34</f>
        <v>0.38</v>
      </c>
      <c r="X10" s="1"/>
      <c r="Y10" s="148" t="s">
        <v>104</v>
      </c>
      <c r="Z10" s="163">
        <f>Z5/Z41</f>
        <v>70265.49434187266</v>
      </c>
      <c r="AA10" s="149" t="s">
        <v>123</v>
      </c>
      <c r="AB10" s="148" t="s">
        <v>104</v>
      </c>
      <c r="AC10" s="163">
        <f>AC5/AC41</f>
        <v>107171.17231931907</v>
      </c>
      <c r="AD10" s="149" t="s">
        <v>123</v>
      </c>
      <c r="AE10" s="1" t="s">
        <v>31</v>
      </c>
      <c r="AF10" s="297">
        <f>B34</f>
        <v>0.38</v>
      </c>
      <c r="AG10" s="1"/>
      <c r="AH10" s="154" t="s">
        <v>104</v>
      </c>
      <c r="AI10" s="166">
        <f>AI5/AI41</f>
        <v>175663.7358546816</v>
      </c>
      <c r="AJ10" s="155" t="s">
        <v>123</v>
      </c>
      <c r="AK10" s="154" t="s">
        <v>104</v>
      </c>
      <c r="AL10" s="166">
        <f>AL5/AL41</f>
        <v>267927.93079829775</v>
      </c>
      <c r="AM10" s="155" t="s">
        <v>123</v>
      </c>
      <c r="AN10" s="136"/>
      <c r="AO10" s="65"/>
      <c r="AP10" s="70"/>
      <c r="AQ10" s="136"/>
      <c r="AR10" s="65"/>
      <c r="AS10" s="70"/>
    </row>
    <row r="11" spans="1:45" ht="13.5" thickBot="1">
      <c r="A11" s="75" t="s">
        <v>102</v>
      </c>
      <c r="B11" s="39">
        <v>3.5028936E-10</v>
      </c>
      <c r="C11" s="75" t="s">
        <v>211</v>
      </c>
      <c r="D11" s="1" t="s">
        <v>58</v>
      </c>
      <c r="E11" s="284">
        <f>0.693/E12</f>
        <v>66.15535482491383</v>
      </c>
      <c r="F11" s="1"/>
      <c r="G11" s="141" t="s">
        <v>105</v>
      </c>
      <c r="H11" s="145">
        <f>H6/H41</f>
        <v>27614.767587036895</v>
      </c>
      <c r="I11" s="140" t="s">
        <v>123</v>
      </c>
      <c r="J11" s="141" t="s">
        <v>105</v>
      </c>
      <c r="K11" s="145">
        <f>K6/K41</f>
        <v>43415.02330251621</v>
      </c>
      <c r="L11" s="140" t="s">
        <v>123</v>
      </c>
      <c r="M11" s="1" t="s">
        <v>58</v>
      </c>
      <c r="N11" s="284">
        <f>0.693/N12</f>
        <v>66.15535482491383</v>
      </c>
      <c r="O11" s="1"/>
      <c r="P11" s="202" t="s">
        <v>105</v>
      </c>
      <c r="Q11" s="203">
        <f>Q6/Q41</f>
        <v>45906.78963669014</v>
      </c>
      <c r="R11" s="201" t="s">
        <v>123</v>
      </c>
      <c r="S11" s="202" t="s">
        <v>105</v>
      </c>
      <c r="T11" s="203">
        <f>T6/T41</f>
        <v>72173.13473810296</v>
      </c>
      <c r="U11" s="201" t="s">
        <v>123</v>
      </c>
      <c r="V11" s="1" t="s">
        <v>58</v>
      </c>
      <c r="W11" s="284">
        <f>0.693/W12</f>
        <v>66.15535482491383</v>
      </c>
      <c r="X11" s="1"/>
      <c r="Y11" s="150" t="s">
        <v>105</v>
      </c>
      <c r="Z11" s="164">
        <f>Z6/Z41</f>
        <v>45906.78963669014</v>
      </c>
      <c r="AA11" s="149" t="s">
        <v>123</v>
      </c>
      <c r="AB11" s="150" t="s">
        <v>105</v>
      </c>
      <c r="AC11" s="164">
        <f>AC6/AC41</f>
        <v>72173.13473810296</v>
      </c>
      <c r="AD11" s="149" t="s">
        <v>123</v>
      </c>
      <c r="AE11" s="1" t="s">
        <v>58</v>
      </c>
      <c r="AF11" s="284">
        <f>0.693/AF12</f>
        <v>66.15535482491383</v>
      </c>
      <c r="AG11" s="1"/>
      <c r="AH11" s="156" t="s">
        <v>105</v>
      </c>
      <c r="AI11" s="167">
        <f>AI6/AI41</f>
        <v>114766.97409172534</v>
      </c>
      <c r="AJ11" s="155" t="s">
        <v>123</v>
      </c>
      <c r="AK11" s="156" t="s">
        <v>105</v>
      </c>
      <c r="AL11" s="167">
        <f>AL6/AL41</f>
        <v>180432.83684525735</v>
      </c>
      <c r="AM11" s="155" t="s">
        <v>123</v>
      </c>
      <c r="AN11" s="136"/>
      <c r="AO11" s="65"/>
      <c r="AP11" s="70"/>
      <c r="AQ11" s="136"/>
      <c r="AR11" s="65"/>
      <c r="AS11" s="70"/>
    </row>
    <row r="12" spans="1:45" ht="14.25">
      <c r="A12" s="75" t="s">
        <v>103</v>
      </c>
      <c r="B12" s="39">
        <v>3.5682809472E-10</v>
      </c>
      <c r="C12" s="75" t="s">
        <v>210</v>
      </c>
      <c r="D12" s="74" t="s">
        <v>83</v>
      </c>
      <c r="E12" s="285">
        <f>B15</f>
        <v>0.0104753425</v>
      </c>
      <c r="F12" s="62" t="s">
        <v>84</v>
      </c>
      <c r="G12" s="137" t="s">
        <v>101</v>
      </c>
      <c r="H12" s="143">
        <f>H2*H20*H42*H43</f>
        <v>4.4240989778262515E-06</v>
      </c>
      <c r="I12" s="133" t="s">
        <v>125</v>
      </c>
      <c r="J12" s="137" t="s">
        <v>101</v>
      </c>
      <c r="K12" s="143">
        <f>K2*K20*K42*K43</f>
        <v>6.451600337950056E-06</v>
      </c>
      <c r="L12" s="133" t="s">
        <v>125</v>
      </c>
      <c r="M12" s="74" t="s">
        <v>83</v>
      </c>
      <c r="N12" s="285">
        <f>B15</f>
        <v>0.0104753425</v>
      </c>
      <c r="O12" s="62" t="s">
        <v>84</v>
      </c>
      <c r="P12" s="196" t="s">
        <v>101</v>
      </c>
      <c r="Q12" s="197">
        <f>Q2*Q20*Q42*Q43</f>
        <v>7.354622140738363E-06</v>
      </c>
      <c r="R12" s="102" t="s">
        <v>125</v>
      </c>
      <c r="S12" s="196" t="s">
        <v>101</v>
      </c>
      <c r="T12" s="197">
        <f>T2*T20*T42*T43</f>
        <v>1.0725140401808174E-05</v>
      </c>
      <c r="U12" s="102" t="s">
        <v>125</v>
      </c>
      <c r="V12" s="74" t="s">
        <v>83</v>
      </c>
      <c r="W12" s="285">
        <f>B15</f>
        <v>0.0104753425</v>
      </c>
      <c r="X12" s="62" t="s">
        <v>84</v>
      </c>
      <c r="Y12" s="146" t="s">
        <v>101</v>
      </c>
      <c r="Z12" s="165">
        <f>Z2*Z20*Z42*Z43</f>
        <v>7.354622140738363E-06</v>
      </c>
      <c r="AA12" s="97" t="s">
        <v>125</v>
      </c>
      <c r="AB12" s="146" t="s">
        <v>101</v>
      </c>
      <c r="AC12" s="165">
        <f>AC2*AC20*AC42*AC43</f>
        <v>1.0725140401808174E-05</v>
      </c>
      <c r="AD12" s="97" t="s">
        <v>125</v>
      </c>
      <c r="AE12" s="74" t="s">
        <v>83</v>
      </c>
      <c r="AF12" s="285">
        <f>B15</f>
        <v>0.0104753425</v>
      </c>
      <c r="AG12" s="62" t="s">
        <v>84</v>
      </c>
      <c r="AH12" s="152" t="s">
        <v>101</v>
      </c>
      <c r="AI12" s="168">
        <f>AI2*AI20*AI42*AI43</f>
        <v>1.8386555351845904E-05</v>
      </c>
      <c r="AJ12" s="128" t="s">
        <v>125</v>
      </c>
      <c r="AK12" s="152" t="s">
        <v>101</v>
      </c>
      <c r="AL12" s="168">
        <f>AL2*AL20*AL42*AL43</f>
        <v>2.6812851004520443E-05</v>
      </c>
      <c r="AM12" s="128" t="s">
        <v>125</v>
      </c>
      <c r="AN12" s="136"/>
      <c r="AO12" s="65"/>
      <c r="AP12" s="49"/>
      <c r="AQ12" s="136"/>
      <c r="AR12" s="65"/>
      <c r="AS12" s="49"/>
    </row>
    <row r="13" spans="1:45" ht="12.75">
      <c r="A13" s="75" t="s">
        <v>104</v>
      </c>
      <c r="B13" s="39">
        <v>1.00696514688E-09</v>
      </c>
      <c r="C13" s="75" t="s">
        <v>210</v>
      </c>
      <c r="D13" s="66" t="s">
        <v>150</v>
      </c>
      <c r="E13" s="286">
        <f>1-EXP(-E11*E9)</f>
        <v>1</v>
      </c>
      <c r="G13" s="139" t="s">
        <v>102</v>
      </c>
      <c r="H13" s="144">
        <f>H3*H20*H42*H44</f>
        <v>2.1383145059493553E-08</v>
      </c>
      <c r="I13" s="140" t="s">
        <v>121</v>
      </c>
      <c r="J13" s="139" t="s">
        <v>102</v>
      </c>
      <c r="K13" s="144">
        <f>K3*K20*K42*K44</f>
        <v>5.091921847919241E-08</v>
      </c>
      <c r="L13" s="140" t="s">
        <v>121</v>
      </c>
      <c r="M13" s="66" t="s">
        <v>150</v>
      </c>
      <c r="N13" s="286">
        <f>1-EXP(-N11*N9)</f>
        <v>1</v>
      </c>
      <c r="P13" s="199" t="s">
        <v>102</v>
      </c>
      <c r="Q13" s="200">
        <f>Q3*Q20*Q42*Q44</f>
        <v>3.554734034690209E-08</v>
      </c>
      <c r="R13" s="201" t="s">
        <v>121</v>
      </c>
      <c r="S13" s="199" t="s">
        <v>102</v>
      </c>
      <c r="T13" s="200">
        <f>T3*T20*T42*T44</f>
        <v>8.464810879980948E-08</v>
      </c>
      <c r="U13" s="201" t="s">
        <v>121</v>
      </c>
      <c r="V13" s="66" t="s">
        <v>150</v>
      </c>
      <c r="W13" s="286">
        <f>1-EXP(-W11*W9)</f>
        <v>1</v>
      </c>
      <c r="Y13" s="148" t="s">
        <v>102</v>
      </c>
      <c r="Z13" s="163">
        <f>Z3*Z20*Z42*Z44</f>
        <v>3.554734034690209E-08</v>
      </c>
      <c r="AA13" s="149" t="s">
        <v>121</v>
      </c>
      <c r="AB13" s="148" t="s">
        <v>102</v>
      </c>
      <c r="AC13" s="163">
        <f>AC3*AC20*AC42*AC44</f>
        <v>8.464810879980948E-08</v>
      </c>
      <c r="AD13" s="149" t="s">
        <v>121</v>
      </c>
      <c r="AE13" s="66" t="s">
        <v>150</v>
      </c>
      <c r="AF13" s="286">
        <f>1-EXP(-AF11*AF9)</f>
        <v>1</v>
      </c>
      <c r="AH13" s="154" t="s">
        <v>102</v>
      </c>
      <c r="AI13" s="166">
        <f>AI3*AI20*AI42*AI44</f>
        <v>8.886835086725521E-08</v>
      </c>
      <c r="AJ13" s="155" t="s">
        <v>121</v>
      </c>
      <c r="AK13" s="154" t="s">
        <v>102</v>
      </c>
      <c r="AL13" s="166">
        <f>AL3*AL20*AL42*AL44</f>
        <v>2.116202719995237E-07</v>
      </c>
      <c r="AM13" s="155" t="s">
        <v>121</v>
      </c>
      <c r="AN13" s="136"/>
      <c r="AO13" s="65"/>
      <c r="AP13" s="70"/>
      <c r="AQ13" s="136"/>
      <c r="AR13" s="65"/>
      <c r="AS13" s="70"/>
    </row>
    <row r="14" spans="1:45" ht="12.75">
      <c r="A14" s="75" t="s">
        <v>105</v>
      </c>
      <c r="B14" s="39">
        <v>1.541273184E-09</v>
      </c>
      <c r="C14" s="75" t="s">
        <v>210</v>
      </c>
      <c r="D14" s="75" t="s">
        <v>221</v>
      </c>
      <c r="E14" s="285">
        <f>B8</f>
        <v>0</v>
      </c>
      <c r="F14" s="26" t="s">
        <v>59</v>
      </c>
      <c r="G14" s="139" t="s">
        <v>103</v>
      </c>
      <c r="H14" s="144">
        <f>H4*H20*H42*H43</f>
        <v>2.0991307322801257E-05</v>
      </c>
      <c r="I14" s="130" t="s">
        <v>125</v>
      </c>
      <c r="J14" s="139" t="s">
        <v>103</v>
      </c>
      <c r="K14" s="144">
        <f>K4*K20*K42*K43</f>
        <v>3.5605784756344504E-05</v>
      </c>
      <c r="L14" s="130" t="s">
        <v>125</v>
      </c>
      <c r="M14" s="81" t="s">
        <v>222</v>
      </c>
      <c r="N14" s="285">
        <f>B9</f>
        <v>0</v>
      </c>
      <c r="O14" s="26" t="s">
        <v>59</v>
      </c>
      <c r="P14" s="199" t="s">
        <v>103</v>
      </c>
      <c r="Q14" s="200">
        <f>Q4*Q20*Q42*Q43</f>
        <v>3.4895949293424817E-05</v>
      </c>
      <c r="R14" s="99" t="s">
        <v>125</v>
      </c>
      <c r="S14" s="199" t="s">
        <v>103</v>
      </c>
      <c r="T14" s="200">
        <f>T4*T20*T42*T43</f>
        <v>5.91910565789471E-05</v>
      </c>
      <c r="U14" s="99" t="s">
        <v>125</v>
      </c>
      <c r="V14" s="81" t="s">
        <v>222</v>
      </c>
      <c r="W14" s="285">
        <f>B9</f>
        <v>0</v>
      </c>
      <c r="X14" s="26" t="s">
        <v>59</v>
      </c>
      <c r="Y14" s="148" t="s">
        <v>103</v>
      </c>
      <c r="Z14" s="163">
        <f>Z4*Z20*Z42*Z43</f>
        <v>3.4895949293424817E-05</v>
      </c>
      <c r="AA14" s="94" t="s">
        <v>125</v>
      </c>
      <c r="AB14" s="148" t="s">
        <v>103</v>
      </c>
      <c r="AC14" s="163">
        <f>AC4*AC20*AC42*AC43</f>
        <v>5.91910565789471E-05</v>
      </c>
      <c r="AD14" s="94" t="s">
        <v>125</v>
      </c>
      <c r="AE14" s="81" t="s">
        <v>222</v>
      </c>
      <c r="AF14" s="285">
        <f>B9</f>
        <v>0</v>
      </c>
      <c r="AG14" s="26" t="s">
        <v>59</v>
      </c>
      <c r="AH14" s="154" t="s">
        <v>103</v>
      </c>
      <c r="AI14" s="166">
        <f>AI4*AI20*AI42*AI43</f>
        <v>8.723987323356203E-05</v>
      </c>
      <c r="AJ14" s="125" t="s">
        <v>125</v>
      </c>
      <c r="AK14" s="154" t="s">
        <v>103</v>
      </c>
      <c r="AL14" s="166">
        <f>AL4*AL20*AL42*AL43</f>
        <v>0.00014797764144736778</v>
      </c>
      <c r="AM14" s="125" t="s">
        <v>125</v>
      </c>
      <c r="AN14" s="136"/>
      <c r="AO14" s="65"/>
      <c r="AP14" s="49"/>
      <c r="AQ14" s="136"/>
      <c r="AR14" s="65"/>
      <c r="AS14" s="49"/>
    </row>
    <row r="15" spans="1:45" ht="12.75">
      <c r="A15" s="76" t="s">
        <v>83</v>
      </c>
      <c r="B15" s="39">
        <v>0.0104753425</v>
      </c>
      <c r="C15" s="274" t="s">
        <v>127</v>
      </c>
      <c r="D15" s="75" t="s">
        <v>220</v>
      </c>
      <c r="E15" s="285">
        <f>B7</f>
        <v>3.19E-11</v>
      </c>
      <c r="F15" s="26" t="s">
        <v>59</v>
      </c>
      <c r="G15" s="139" t="s">
        <v>104</v>
      </c>
      <c r="H15" s="144">
        <f>H5*H20*H42*H43</f>
        <v>7.438478105111396E-06</v>
      </c>
      <c r="I15" s="130" t="s">
        <v>125</v>
      </c>
      <c r="J15" s="139" t="s">
        <v>104</v>
      </c>
      <c r="K15" s="144">
        <f>K5*K20*K42*K43</f>
        <v>1.1345403974783007E-05</v>
      </c>
      <c r="L15" s="130" t="s">
        <v>125</v>
      </c>
      <c r="M15" s="75" t="s">
        <v>220</v>
      </c>
      <c r="N15" s="285">
        <f>B7</f>
        <v>3.19E-11</v>
      </c>
      <c r="O15" s="26" t="s">
        <v>59</v>
      </c>
      <c r="P15" s="199" t="s">
        <v>104</v>
      </c>
      <c r="Q15" s="200">
        <f>Q5*Q20*Q42*Q43</f>
        <v>1.2365726001937178E-05</v>
      </c>
      <c r="R15" s="99" t="s">
        <v>125</v>
      </c>
      <c r="S15" s="199" t="s">
        <v>104</v>
      </c>
      <c r="T15" s="200">
        <f>T5*T20*T42*T43</f>
        <v>1.8860599567679276E-05</v>
      </c>
      <c r="U15" s="99" t="s">
        <v>125</v>
      </c>
      <c r="V15" s="75" t="s">
        <v>220</v>
      </c>
      <c r="W15" s="285">
        <f>B7</f>
        <v>3.19E-11</v>
      </c>
      <c r="X15" s="26" t="s">
        <v>59</v>
      </c>
      <c r="Y15" s="148" t="s">
        <v>104</v>
      </c>
      <c r="Z15" s="163">
        <f>Z5*Z20*Z42*Z43</f>
        <v>1.2365726001937178E-05</v>
      </c>
      <c r="AA15" s="94" t="s">
        <v>125</v>
      </c>
      <c r="AB15" s="148" t="s">
        <v>104</v>
      </c>
      <c r="AC15" s="163">
        <f>AC5*AC20*AC42*AC43</f>
        <v>1.8860599567679276E-05</v>
      </c>
      <c r="AD15" s="94" t="s">
        <v>125</v>
      </c>
      <c r="AE15" s="75" t="s">
        <v>220</v>
      </c>
      <c r="AF15" s="285">
        <f>B7</f>
        <v>3.19E-11</v>
      </c>
      <c r="AG15" s="26" t="s">
        <v>59</v>
      </c>
      <c r="AH15" s="154" t="s">
        <v>104</v>
      </c>
      <c r="AI15" s="166">
        <f>AI5*AI20*AI42*AI43</f>
        <v>3.0914315004842946E-05</v>
      </c>
      <c r="AJ15" s="125" t="s">
        <v>125</v>
      </c>
      <c r="AK15" s="154" t="s">
        <v>104</v>
      </c>
      <c r="AL15" s="166">
        <f>AL5*AL20*AL42*AL43</f>
        <v>4.7151498919198195E-05</v>
      </c>
      <c r="AM15" s="125" t="s">
        <v>125</v>
      </c>
      <c r="AN15" s="136"/>
      <c r="AO15" s="65"/>
      <c r="AP15" s="49"/>
      <c r="AQ15" s="136"/>
      <c r="AR15" s="65"/>
      <c r="AS15" s="49"/>
    </row>
    <row r="16" spans="1:45" s="1" customFormat="1" ht="13.5" thickBot="1">
      <c r="A16" s="86" t="s">
        <v>130</v>
      </c>
      <c r="B16" s="300">
        <v>0.755681818181818</v>
      </c>
      <c r="C16" s="87"/>
      <c r="D16" s="75" t="s">
        <v>102</v>
      </c>
      <c r="E16" s="287">
        <f>B11</f>
        <v>3.5028936E-10</v>
      </c>
      <c r="F16" s="26" t="s">
        <v>212</v>
      </c>
      <c r="G16" s="141" t="s">
        <v>105</v>
      </c>
      <c r="H16" s="145">
        <f>H6*H20*H42*H43</f>
        <v>4.859805695339444E-06</v>
      </c>
      <c r="I16" s="134" t="s">
        <v>125</v>
      </c>
      <c r="J16" s="141" t="s">
        <v>105</v>
      </c>
      <c r="K16" s="145">
        <f>K6*K20*K42*K43</f>
        <v>7.640425610820877E-06</v>
      </c>
      <c r="L16" s="134" t="s">
        <v>125</v>
      </c>
      <c r="M16" s="75" t="s">
        <v>102</v>
      </c>
      <c r="N16" s="287">
        <f>B11</f>
        <v>3.5028936E-10</v>
      </c>
      <c r="O16" s="26" t="s">
        <v>212</v>
      </c>
      <c r="P16" s="202" t="s">
        <v>105</v>
      </c>
      <c r="Q16" s="203">
        <f>Q6*Q20*Q42*Q43</f>
        <v>8.078940987932291E-06</v>
      </c>
      <c r="R16" s="103" t="s">
        <v>125</v>
      </c>
      <c r="S16" s="202" t="s">
        <v>105</v>
      </c>
      <c r="T16" s="203">
        <f>T6*T20*T42*T43</f>
        <v>1.270144353542863E-05</v>
      </c>
      <c r="U16" s="103" t="s">
        <v>125</v>
      </c>
      <c r="V16" s="75" t="s">
        <v>102</v>
      </c>
      <c r="W16" s="285">
        <f>B11</f>
        <v>3.5028936E-10</v>
      </c>
      <c r="X16" s="26" t="s">
        <v>212</v>
      </c>
      <c r="Y16" s="150" t="s">
        <v>105</v>
      </c>
      <c r="Z16" s="164">
        <f>Z6*Z20*Z42*Z43</f>
        <v>8.078940987932291E-06</v>
      </c>
      <c r="AA16" s="98" t="s">
        <v>125</v>
      </c>
      <c r="AB16" s="150" t="s">
        <v>105</v>
      </c>
      <c r="AC16" s="164">
        <f>AC6*AC20*AC42*AC43</f>
        <v>1.270144353542863E-05</v>
      </c>
      <c r="AD16" s="98" t="s">
        <v>125</v>
      </c>
      <c r="AE16" s="75" t="s">
        <v>102</v>
      </c>
      <c r="AF16" s="287">
        <f>B11</f>
        <v>3.5028936E-10</v>
      </c>
      <c r="AG16" s="26" t="s">
        <v>212</v>
      </c>
      <c r="AH16" s="156" t="s">
        <v>105</v>
      </c>
      <c r="AI16" s="167">
        <f>AI6*AI20*AI42*AI43</f>
        <v>2.0197352469830727E-05</v>
      </c>
      <c r="AJ16" s="129" t="s">
        <v>125</v>
      </c>
      <c r="AK16" s="156" t="s">
        <v>105</v>
      </c>
      <c r="AL16" s="167">
        <f>AL6*AL20*AL42*AL43</f>
        <v>3.1753608838571565E-05</v>
      </c>
      <c r="AM16" s="129" t="s">
        <v>125</v>
      </c>
      <c r="AN16" s="136"/>
      <c r="AO16" s="65"/>
      <c r="AP16" s="49"/>
      <c r="AQ16" s="136"/>
      <c r="AR16" s="65"/>
      <c r="AS16" s="49"/>
    </row>
    <row r="17" spans="1:44" ht="12.75">
      <c r="A17" s="86" t="s">
        <v>131</v>
      </c>
      <c r="B17" s="300">
        <v>0.462776659959759</v>
      </c>
      <c r="C17" s="87"/>
      <c r="D17" s="2" t="s">
        <v>90</v>
      </c>
      <c r="E17" s="288" t="e">
        <f>(E8*E9*E11)/(((1-EXP(-E10*E9))/(E10*E9))*E13*E14*E22)</f>
        <v>#DIV/0!</v>
      </c>
      <c r="F17" s="2" t="s">
        <v>56</v>
      </c>
      <c r="G17" t="s">
        <v>57</v>
      </c>
      <c r="H17" s="45">
        <f>B6</f>
        <v>1E-06</v>
      </c>
      <c r="J17" t="s">
        <v>57</v>
      </c>
      <c r="K17" s="45">
        <f>B6</f>
        <v>1E-06</v>
      </c>
      <c r="M17" s="2" t="s">
        <v>90</v>
      </c>
      <c r="N17" s="288" t="e">
        <f>(N8*N9*N11)/(((1-EXP(-N10*N9))/(N10*N9))*N13*N14*N22*N30*N31)</f>
        <v>#DIV/0!</v>
      </c>
      <c r="O17" s="2" t="s">
        <v>56</v>
      </c>
      <c r="P17" t="s">
        <v>57</v>
      </c>
      <c r="Q17" s="45">
        <f>B6</f>
        <v>1E-06</v>
      </c>
      <c r="S17" t="s">
        <v>57</v>
      </c>
      <c r="T17" s="45">
        <f>B6</f>
        <v>1E-06</v>
      </c>
      <c r="V17" s="2" t="s">
        <v>90</v>
      </c>
      <c r="W17" s="288" t="e">
        <f>(W8*W9*W11)/(((1-EXP(-W10*W9))/(W10*W9))*W13*W14*W22*W30*W31)</f>
        <v>#DIV/0!</v>
      </c>
      <c r="X17" s="2" t="s">
        <v>56</v>
      </c>
      <c r="Y17" t="s">
        <v>57</v>
      </c>
      <c r="Z17" s="45">
        <f>B6</f>
        <v>1E-06</v>
      </c>
      <c r="AB17" t="s">
        <v>57</v>
      </c>
      <c r="AC17" s="45">
        <f>B6</f>
        <v>1E-06</v>
      </c>
      <c r="AE17" s="2" t="s">
        <v>90</v>
      </c>
      <c r="AF17" s="288" t="e">
        <f>(AF8*AF9*AF11)/(((1-EXP(-AF10*AF9))/(AF10*AF9))*AF13*AF14*AF22*AF30*AF31)</f>
        <v>#DIV/0!</v>
      </c>
      <c r="AG17" s="2" t="s">
        <v>56</v>
      </c>
      <c r="AH17" t="s">
        <v>57</v>
      </c>
      <c r="AI17" s="45">
        <f>B6</f>
        <v>1E-06</v>
      </c>
      <c r="AK17" t="s">
        <v>57</v>
      </c>
      <c r="AL17" s="45">
        <f>B6</f>
        <v>1E-06</v>
      </c>
      <c r="AO17" s="47"/>
      <c r="AR17" s="47"/>
    </row>
    <row r="18" spans="1:39" ht="12.75">
      <c r="A18" s="86" t="s">
        <v>132</v>
      </c>
      <c r="B18" s="300">
        <v>0.64968152866242</v>
      </c>
      <c r="C18" s="87"/>
      <c r="D18" s="66" t="s">
        <v>110</v>
      </c>
      <c r="E18" s="289">
        <f>(E8*E9*E11)/(((1-EXP(-E10*E9))/(E10*E9))*E13*E15*E23*(1/E48)*E46*(E41+E42)*(1/24))</f>
        <v>22083.37913745272</v>
      </c>
      <c r="F18" s="2" t="s">
        <v>56</v>
      </c>
      <c r="G18" t="s">
        <v>223</v>
      </c>
      <c r="H18" s="267">
        <f>H28</f>
        <v>20</v>
      </c>
      <c r="I18" t="s">
        <v>209</v>
      </c>
      <c r="J18" t="s">
        <v>223</v>
      </c>
      <c r="K18" s="267">
        <f>K28</f>
        <v>20</v>
      </c>
      <c r="L18" t="s">
        <v>209</v>
      </c>
      <c r="M18" s="66" t="s">
        <v>110</v>
      </c>
      <c r="N18" s="289">
        <f>(N8*N9*N11)/(((1-EXP(-N10*N9))/(N10*N9))*N13*N15*N23*(1/N38)*N36*N26*N30*N29)</f>
        <v>52762.75897060481</v>
      </c>
      <c r="O18" s="2" t="s">
        <v>56</v>
      </c>
      <c r="P18" t="s">
        <v>224</v>
      </c>
      <c r="Q18" s="267">
        <f>Q28</f>
        <v>15</v>
      </c>
      <c r="R18" t="s">
        <v>209</v>
      </c>
      <c r="S18" t="s">
        <v>224</v>
      </c>
      <c r="T18" s="267">
        <f>T28</f>
        <v>15</v>
      </c>
      <c r="U18" t="s">
        <v>209</v>
      </c>
      <c r="V18" s="66" t="s">
        <v>110</v>
      </c>
      <c r="W18" s="289">
        <f>(W8*W9*W11)/(((1-EXP(-W10*W9))/(W10*W9))*W13*W15*W23*(1/W38)*W36*W26*W30*W29)</f>
        <v>52762.75897060481</v>
      </c>
      <c r="X18" s="2" t="s">
        <v>56</v>
      </c>
      <c r="Y18" t="s">
        <v>225</v>
      </c>
      <c r="Z18" s="267">
        <f>Z28</f>
        <v>15</v>
      </c>
      <c r="AA18" t="s">
        <v>209</v>
      </c>
      <c r="AB18" t="s">
        <v>225</v>
      </c>
      <c r="AC18" s="267">
        <f>AC28</f>
        <v>15</v>
      </c>
      <c r="AD18" t="s">
        <v>209</v>
      </c>
      <c r="AE18" s="66" t="s">
        <v>110</v>
      </c>
      <c r="AF18" s="289">
        <f>(AF8*AF9*AF11)/(((1-EXP(-AF10*AF9))/(AF10*AF9))*AF13*AF15*AF23*(1/AF38)*AF36*AF26*AF30*AF29)</f>
        <v>52762.75897060481</v>
      </c>
      <c r="AG18" s="2" t="s">
        <v>56</v>
      </c>
      <c r="AH18" t="s">
        <v>226</v>
      </c>
      <c r="AI18" s="267">
        <f>AI28</f>
        <v>15</v>
      </c>
      <c r="AJ18" t="s">
        <v>209</v>
      </c>
      <c r="AK18" t="s">
        <v>226</v>
      </c>
      <c r="AL18" s="267">
        <f>AL28</f>
        <v>15</v>
      </c>
      <c r="AM18" t="s">
        <v>209</v>
      </c>
    </row>
    <row r="19" spans="1:44" ht="12.75">
      <c r="A19" s="86" t="s">
        <v>133</v>
      </c>
      <c r="B19" s="300">
        <v>0.722513089005236</v>
      </c>
      <c r="C19" s="83"/>
      <c r="D19" s="32" t="s">
        <v>111</v>
      </c>
      <c r="E19" s="289">
        <f>(E8*E9*E11)/(((1-EXP(-E10*E9))/(E10*E9))*E13*E15*E23*(1/E47)*E46*(E41+E42)*(1/24))</f>
        <v>155.15764441002435</v>
      </c>
      <c r="F19" s="2" t="s">
        <v>56</v>
      </c>
      <c r="G19" s="1" t="s">
        <v>58</v>
      </c>
      <c r="H19" s="284">
        <f>0.693/H20</f>
        <v>66.15535482491383</v>
      </c>
      <c r="I19" s="1"/>
      <c r="J19" s="1" t="s">
        <v>58</v>
      </c>
      <c r="K19" s="284">
        <f>0.693/K20</f>
        <v>66.15535482491383</v>
      </c>
      <c r="L19" s="1"/>
      <c r="M19" s="32" t="s">
        <v>111</v>
      </c>
      <c r="N19" s="289">
        <f>(N8*N9*N11)/(((1-EXP(-N10*N9))/(N10*N9))*N13*N15*N23*(1/N37)*N36*N26*N30*N29)</f>
        <v>370.70883888149365</v>
      </c>
      <c r="O19" s="1"/>
      <c r="P19" s="1" t="s">
        <v>58</v>
      </c>
      <c r="Q19" s="284">
        <f>W11</f>
        <v>66.15535482491383</v>
      </c>
      <c r="R19" s="1"/>
      <c r="S19" s="1" t="s">
        <v>58</v>
      </c>
      <c r="T19" s="284">
        <f>W11</f>
        <v>66.15535482491383</v>
      </c>
      <c r="U19" s="1"/>
      <c r="V19" s="32" t="s">
        <v>111</v>
      </c>
      <c r="W19" s="289">
        <f>(W8*W9*W11)/(((1-EXP(-W10*W9))/(W10*W9))*W13*W15*W23*(1/W37)*W36*W26*W30*W29)</f>
        <v>370.70883888149365</v>
      </c>
      <c r="X19" s="26" t="s">
        <v>56</v>
      </c>
      <c r="Y19" s="1" t="s">
        <v>58</v>
      </c>
      <c r="Z19" s="284">
        <f>W11</f>
        <v>66.15535482491383</v>
      </c>
      <c r="AA19" s="1"/>
      <c r="AB19" s="1" t="s">
        <v>58</v>
      </c>
      <c r="AC19" s="284">
        <f>W11</f>
        <v>66.15535482491383</v>
      </c>
      <c r="AD19" s="1"/>
      <c r="AE19" s="32" t="s">
        <v>111</v>
      </c>
      <c r="AF19" s="289">
        <f>(AF8*AF9*AF11)/(((1-EXP(-AF10*AF9))/(AF10*AF9))*AF13*AF15*AF23*(1/AF37)*AF36*AF26*AF30*AF29)</f>
        <v>370.70883888149365</v>
      </c>
      <c r="AG19" s="2" t="s">
        <v>56</v>
      </c>
      <c r="AH19" s="1" t="s">
        <v>58</v>
      </c>
      <c r="AI19" s="284">
        <f>W11</f>
        <v>66.15535482491383</v>
      </c>
      <c r="AJ19" s="1"/>
      <c r="AK19" s="1" t="s">
        <v>58</v>
      </c>
      <c r="AL19" s="284">
        <f>W11</f>
        <v>66.15535482491383</v>
      </c>
      <c r="AO19" s="50"/>
      <c r="AR19" s="50"/>
    </row>
    <row r="20" spans="1:45" ht="14.25">
      <c r="A20" s="86" t="s">
        <v>134</v>
      </c>
      <c r="B20" s="300">
        <v>0.700943396226415</v>
      </c>
      <c r="C20" s="83"/>
      <c r="D20" s="2" t="s">
        <v>91</v>
      </c>
      <c r="E20" s="290">
        <f>(E8*E9*E11)/(((1-EXP(-E10*E9))/(E10*E9))*E13*E16*E39*E40*E28*(1/365)*E45*((E41*E43)+(E42*E44))*(1/24)*E30)</f>
        <v>59461174.33112183</v>
      </c>
      <c r="F20" s="2" t="s">
        <v>56</v>
      </c>
      <c r="G20" s="74" t="s">
        <v>83</v>
      </c>
      <c r="H20" s="284">
        <f>B15</f>
        <v>0.0104753425</v>
      </c>
      <c r="I20" s="62" t="s">
        <v>84</v>
      </c>
      <c r="J20" s="74" t="s">
        <v>83</v>
      </c>
      <c r="K20" s="284">
        <f>B15</f>
        <v>0.0104753425</v>
      </c>
      <c r="L20" s="62" t="s">
        <v>84</v>
      </c>
      <c r="M20" s="2" t="s">
        <v>91</v>
      </c>
      <c r="N20" s="290">
        <f>(N8*N9*N11)/(((1-EXP(-N10*N9))/(N10*N9))*N13*N16*N34*N32*N33*N35*N26*(1/24)*N30*(1/365)*N31)</f>
        <v>74347855.95025498</v>
      </c>
      <c r="O20" s="2" t="s">
        <v>56</v>
      </c>
      <c r="P20" s="74" t="s">
        <v>83</v>
      </c>
      <c r="Q20" s="284">
        <f>W12</f>
        <v>0.0104753425</v>
      </c>
      <c r="R20" s="62" t="s">
        <v>84</v>
      </c>
      <c r="S20" s="74" t="s">
        <v>83</v>
      </c>
      <c r="T20" s="284">
        <f>W12</f>
        <v>0.0104753425</v>
      </c>
      <c r="U20" s="62" t="s">
        <v>84</v>
      </c>
      <c r="V20" s="2" t="s">
        <v>91</v>
      </c>
      <c r="W20" s="290">
        <f>(W8*W9*W11)/(((1-EXP(-W10*W9))/(W10*W9))*W13*W16*W34*W32*W33*W35*W26*(1/24)*W30*(1/365)*W31)</f>
        <v>74347855.95025498</v>
      </c>
      <c r="X20" s="2" t="s">
        <v>56</v>
      </c>
      <c r="Y20" s="74" t="s">
        <v>83</v>
      </c>
      <c r="Z20" s="284">
        <f>W12</f>
        <v>0.0104753425</v>
      </c>
      <c r="AA20" s="62" t="s">
        <v>84</v>
      </c>
      <c r="AB20" s="74" t="s">
        <v>83</v>
      </c>
      <c r="AC20" s="284">
        <f>W12</f>
        <v>0.0104753425</v>
      </c>
      <c r="AD20" s="62" t="s">
        <v>84</v>
      </c>
      <c r="AE20" s="2" t="s">
        <v>91</v>
      </c>
      <c r="AF20" s="290">
        <f>(AF8*AF9*AF11)/(((1-EXP(-AF10*AF9))/(AF10*AF9))*AF13*AF16*AF34*AF32*AF33*AF35*AF26*(1/24)*AF30*(1/365)*AF31)</f>
        <v>185869639.8756374</v>
      </c>
      <c r="AG20" s="2" t="s">
        <v>56</v>
      </c>
      <c r="AH20" s="74" t="s">
        <v>83</v>
      </c>
      <c r="AI20" s="284">
        <f>W12</f>
        <v>0.0104753425</v>
      </c>
      <c r="AJ20" s="62" t="s">
        <v>84</v>
      </c>
      <c r="AK20" s="74" t="s">
        <v>83</v>
      </c>
      <c r="AL20" s="284">
        <f>W12</f>
        <v>0.0104753425</v>
      </c>
      <c r="AM20" s="61" t="s">
        <v>84</v>
      </c>
      <c r="AN20" s="74"/>
      <c r="AO20" s="51"/>
      <c r="AP20" s="74"/>
      <c r="AQ20" s="74"/>
      <c r="AR20" s="51"/>
      <c r="AS20" s="74"/>
    </row>
    <row r="21" spans="1:38" ht="12.75">
      <c r="A21" s="77" t="s">
        <v>138</v>
      </c>
      <c r="B21" s="42">
        <v>0</v>
      </c>
      <c r="C21" s="77" t="s">
        <v>137</v>
      </c>
      <c r="E21" s="267"/>
      <c r="G21" s="66" t="s">
        <v>150</v>
      </c>
      <c r="H21" s="286">
        <f>1-EXP(-H19*H18)</f>
        <v>1</v>
      </c>
      <c r="J21" s="66" t="s">
        <v>150</v>
      </c>
      <c r="K21" s="286">
        <f>1-EXP(-K19*K18)</f>
        <v>1</v>
      </c>
      <c r="N21" s="267"/>
      <c r="P21" s="66" t="s">
        <v>150</v>
      </c>
      <c r="Q21" s="286">
        <f>1-EXP(-Q19*Q18)</f>
        <v>1</v>
      </c>
      <c r="S21" s="66" t="s">
        <v>150</v>
      </c>
      <c r="T21" s="286">
        <f>1-EXP(-T19*T18)</f>
        <v>1</v>
      </c>
      <c r="W21" s="267"/>
      <c r="Y21" s="66" t="s">
        <v>150</v>
      </c>
      <c r="Z21" s="286">
        <f>1-EXP(-Z19*Z18)</f>
        <v>1</v>
      </c>
      <c r="AB21" s="66" t="s">
        <v>150</v>
      </c>
      <c r="AC21" s="286">
        <f>1-EXP(-AC19*AC18)</f>
        <v>1</v>
      </c>
      <c r="AF21" s="267"/>
      <c r="AH21" s="66" t="s">
        <v>150</v>
      </c>
      <c r="AI21" s="286">
        <f>1-EXP(-AI19*AI18)</f>
        <v>1</v>
      </c>
      <c r="AK21" s="66" t="s">
        <v>150</v>
      </c>
      <c r="AL21" s="286">
        <f>1-EXP(-AL19*AL18)</f>
        <v>1</v>
      </c>
    </row>
    <row r="22" spans="1:39" ht="12.75">
      <c r="A22" s="87" t="s">
        <v>117</v>
      </c>
      <c r="B22" s="41">
        <v>222</v>
      </c>
      <c r="C22" s="87" t="s">
        <v>118</v>
      </c>
      <c r="D22" s="217" t="s">
        <v>87</v>
      </c>
      <c r="E22" s="291">
        <f>((E24*E27*E29*E25*E32*E34*E36)+(E24*E26*E28*E25*E31*E33*E35))</f>
        <v>558593.75</v>
      </c>
      <c r="F22" s="218" t="s">
        <v>73</v>
      </c>
      <c r="G22" s="75" t="s">
        <v>101</v>
      </c>
      <c r="H22" s="45">
        <f>B10</f>
        <v>1.69306524E-09</v>
      </c>
      <c r="I22" s="75" t="s">
        <v>210</v>
      </c>
      <c r="J22" s="75" t="s">
        <v>101</v>
      </c>
      <c r="K22" s="45">
        <f>B10</f>
        <v>1.69306524E-09</v>
      </c>
      <c r="L22" s="75" t="s">
        <v>210</v>
      </c>
      <c r="M22" s="217" t="s">
        <v>95</v>
      </c>
      <c r="N22" s="291">
        <f>N24*N26*N25*N27*N28</f>
        <v>468.75</v>
      </c>
      <c r="O22" s="253" t="s">
        <v>60</v>
      </c>
      <c r="P22" s="75" t="s">
        <v>101</v>
      </c>
      <c r="Q22" s="45">
        <f>B10</f>
        <v>1.69306524E-09</v>
      </c>
      <c r="R22" s="75" t="s">
        <v>210</v>
      </c>
      <c r="S22" s="75" t="s">
        <v>101</v>
      </c>
      <c r="T22" s="45">
        <f>B10</f>
        <v>1.69306524E-09</v>
      </c>
      <c r="U22" s="75" t="s">
        <v>210</v>
      </c>
      <c r="V22" s="217" t="s">
        <v>88</v>
      </c>
      <c r="W22" s="291">
        <f>W24*W26*W25*W27*W28</f>
        <v>468.75</v>
      </c>
      <c r="X22" s="253" t="s">
        <v>60</v>
      </c>
      <c r="Y22" s="75" t="s">
        <v>101</v>
      </c>
      <c r="Z22" s="45">
        <f>B10</f>
        <v>1.69306524E-09</v>
      </c>
      <c r="AA22" s="75" t="s">
        <v>210</v>
      </c>
      <c r="AB22" s="75" t="s">
        <v>101</v>
      </c>
      <c r="AC22" s="45">
        <f>B10</f>
        <v>1.69306524E-09</v>
      </c>
      <c r="AD22" s="75" t="s">
        <v>210</v>
      </c>
      <c r="AE22" s="217" t="s">
        <v>96</v>
      </c>
      <c r="AF22" s="291">
        <f>AF24*AF26*AF25*AF27*AF28</f>
        <v>468.75</v>
      </c>
      <c r="AG22" s="253" t="s">
        <v>60</v>
      </c>
      <c r="AH22" s="75" t="s">
        <v>101</v>
      </c>
      <c r="AI22" s="45">
        <f>B10</f>
        <v>1.69306524E-09</v>
      </c>
      <c r="AJ22" s="75" t="s">
        <v>210</v>
      </c>
      <c r="AK22" s="75" t="s">
        <v>101</v>
      </c>
      <c r="AL22" s="45">
        <f>B10</f>
        <v>1.69306524E-09</v>
      </c>
      <c r="AM22" s="75" t="s">
        <v>210</v>
      </c>
    </row>
    <row r="23" spans="1:40" ht="12.75">
      <c r="A23" s="75" t="s">
        <v>140</v>
      </c>
      <c r="B23" s="42">
        <v>0</v>
      </c>
      <c r="C23" s="75" t="s">
        <v>141</v>
      </c>
      <c r="D23" s="219" t="s">
        <v>89</v>
      </c>
      <c r="E23" s="292">
        <f>((E38*E32*E29)+(E31*E37*E28))</f>
        <v>38500</v>
      </c>
      <c r="F23" s="220" t="s">
        <v>92</v>
      </c>
      <c r="G23" s="75" t="s">
        <v>102</v>
      </c>
      <c r="H23" s="45">
        <f>B11</f>
        <v>3.5028936E-10</v>
      </c>
      <c r="I23" s="75" t="s">
        <v>211</v>
      </c>
      <c r="J23" s="75" t="s">
        <v>102</v>
      </c>
      <c r="K23" s="45">
        <f>B11</f>
        <v>3.5028936E-10</v>
      </c>
      <c r="L23" s="75" t="s">
        <v>211</v>
      </c>
      <c r="M23" s="219" t="s">
        <v>100</v>
      </c>
      <c r="N23" s="293">
        <f>B56</f>
        <v>5</v>
      </c>
      <c r="O23" s="220" t="s">
        <v>98</v>
      </c>
      <c r="P23" s="75" t="s">
        <v>102</v>
      </c>
      <c r="Q23" s="45">
        <f>B11</f>
        <v>3.5028936E-10</v>
      </c>
      <c r="R23" s="75" t="s">
        <v>211</v>
      </c>
      <c r="S23" s="75" t="s">
        <v>102</v>
      </c>
      <c r="T23" s="45">
        <f>B11</f>
        <v>3.5028936E-10</v>
      </c>
      <c r="U23" s="75" t="s">
        <v>211</v>
      </c>
      <c r="V23" s="219" t="s">
        <v>97</v>
      </c>
      <c r="W23" s="293">
        <f>B64</f>
        <v>5</v>
      </c>
      <c r="X23" s="220" t="s">
        <v>98</v>
      </c>
      <c r="Y23" s="75" t="s">
        <v>102</v>
      </c>
      <c r="Z23" s="45">
        <f>B11</f>
        <v>3.5028936E-10</v>
      </c>
      <c r="AA23" s="75" t="s">
        <v>211</v>
      </c>
      <c r="AB23" s="75" t="s">
        <v>102</v>
      </c>
      <c r="AC23" s="45">
        <f>B11</f>
        <v>3.5028936E-10</v>
      </c>
      <c r="AD23" s="75" t="s">
        <v>211</v>
      </c>
      <c r="AE23" s="219" t="s">
        <v>99</v>
      </c>
      <c r="AF23" s="293">
        <f>B72</f>
        <v>5</v>
      </c>
      <c r="AG23" s="220" t="s">
        <v>98</v>
      </c>
      <c r="AH23" s="75" t="s">
        <v>102</v>
      </c>
      <c r="AI23" s="45">
        <f>B11</f>
        <v>3.5028936E-10</v>
      </c>
      <c r="AJ23" s="75" t="s">
        <v>211</v>
      </c>
      <c r="AK23" s="75" t="s">
        <v>102</v>
      </c>
      <c r="AL23" s="45">
        <f>B11</f>
        <v>3.5028936E-10</v>
      </c>
      <c r="AM23" s="75" t="s">
        <v>211</v>
      </c>
      <c r="AN23" s="48"/>
    </row>
    <row r="24" spans="1:43" ht="12.75">
      <c r="A24" s="83" t="s">
        <v>82</v>
      </c>
      <c r="B24" s="43">
        <v>1.102</v>
      </c>
      <c r="C24" s="83"/>
      <c r="D24" s="255" t="s">
        <v>129</v>
      </c>
      <c r="E24" s="293">
        <f>B28</f>
        <v>0.5</v>
      </c>
      <c r="F24" s="221"/>
      <c r="G24" s="75" t="s">
        <v>103</v>
      </c>
      <c r="H24" s="45">
        <f>B12</f>
        <v>3.5682809472E-10</v>
      </c>
      <c r="I24" s="75" t="s">
        <v>210</v>
      </c>
      <c r="J24" s="75" t="s">
        <v>103</v>
      </c>
      <c r="K24" s="45">
        <f>B12</f>
        <v>3.5682809472E-10</v>
      </c>
      <c r="L24" s="75" t="s">
        <v>210</v>
      </c>
      <c r="M24" s="223" t="s">
        <v>129</v>
      </c>
      <c r="N24" s="293">
        <f>B28</f>
        <v>0.5</v>
      </c>
      <c r="O24" s="221"/>
      <c r="P24" s="75" t="s">
        <v>103</v>
      </c>
      <c r="Q24" s="45">
        <f>B12</f>
        <v>3.5682809472E-10</v>
      </c>
      <c r="R24" s="75" t="s">
        <v>210</v>
      </c>
      <c r="S24" s="75" t="s">
        <v>103</v>
      </c>
      <c r="T24" s="45">
        <f>B12</f>
        <v>3.5682809472E-10</v>
      </c>
      <c r="U24" s="75" t="s">
        <v>210</v>
      </c>
      <c r="V24" s="223" t="s">
        <v>129</v>
      </c>
      <c r="W24" s="293">
        <f>B28</f>
        <v>0.5</v>
      </c>
      <c r="X24" s="221"/>
      <c r="Y24" s="75" t="s">
        <v>103</v>
      </c>
      <c r="Z24" s="45">
        <f>B12</f>
        <v>3.5682809472E-10</v>
      </c>
      <c r="AA24" s="75" t="s">
        <v>210</v>
      </c>
      <c r="AB24" s="75" t="s">
        <v>103</v>
      </c>
      <c r="AC24" s="45">
        <f>B12</f>
        <v>3.5682809472E-10</v>
      </c>
      <c r="AD24" s="75" t="s">
        <v>210</v>
      </c>
      <c r="AE24" s="223" t="s">
        <v>129</v>
      </c>
      <c r="AF24" s="293">
        <f>B28</f>
        <v>0.5</v>
      </c>
      <c r="AG24" s="221"/>
      <c r="AH24" s="75" t="s">
        <v>103</v>
      </c>
      <c r="AI24" s="45">
        <f>B12</f>
        <v>3.5682809472E-10</v>
      </c>
      <c r="AJ24" s="75" t="s">
        <v>210</v>
      </c>
      <c r="AK24" s="75" t="s">
        <v>103</v>
      </c>
      <c r="AL24" s="45">
        <f>B12</f>
        <v>3.5682809472E-10</v>
      </c>
      <c r="AM24" s="75" t="s">
        <v>210</v>
      </c>
      <c r="AQ24" s="70"/>
    </row>
    <row r="25" spans="1:39" ht="12.75">
      <c r="A25" s="84" t="s">
        <v>128</v>
      </c>
      <c r="B25" s="90">
        <v>1</v>
      </c>
      <c r="C25" s="83"/>
      <c r="D25" s="255" t="s">
        <v>72</v>
      </c>
      <c r="E25" s="294">
        <f>B29</f>
        <v>0.5</v>
      </c>
      <c r="F25" s="221"/>
      <c r="G25" s="75" t="s">
        <v>104</v>
      </c>
      <c r="H25" s="45">
        <f>B13</f>
        <v>1.00696514688E-09</v>
      </c>
      <c r="I25" s="75" t="s">
        <v>210</v>
      </c>
      <c r="J25" s="75" t="s">
        <v>104</v>
      </c>
      <c r="K25" s="45">
        <f>B13</f>
        <v>1.00696514688E-09</v>
      </c>
      <c r="L25" s="75" t="s">
        <v>210</v>
      </c>
      <c r="M25" s="223" t="s">
        <v>72</v>
      </c>
      <c r="N25" s="293">
        <f>B29</f>
        <v>0.5</v>
      </c>
      <c r="O25" s="221"/>
      <c r="P25" s="75" t="s">
        <v>104</v>
      </c>
      <c r="Q25" s="45">
        <f>B13</f>
        <v>1.00696514688E-09</v>
      </c>
      <c r="R25" s="75" t="s">
        <v>210</v>
      </c>
      <c r="S25" s="75" t="s">
        <v>104</v>
      </c>
      <c r="T25" s="45">
        <f>B13</f>
        <v>1.00696514688E-09</v>
      </c>
      <c r="U25" s="75" t="s">
        <v>210</v>
      </c>
      <c r="V25" s="223" t="s">
        <v>72</v>
      </c>
      <c r="W25" s="293">
        <f>B29</f>
        <v>0.5</v>
      </c>
      <c r="X25" s="221"/>
      <c r="Y25" s="75" t="s">
        <v>104</v>
      </c>
      <c r="Z25" s="45">
        <f>B13</f>
        <v>1.00696514688E-09</v>
      </c>
      <c r="AA25" s="75" t="s">
        <v>210</v>
      </c>
      <c r="AB25" s="75" t="s">
        <v>104</v>
      </c>
      <c r="AC25" s="45">
        <f>B13</f>
        <v>1.00696514688E-09</v>
      </c>
      <c r="AD25" s="75" t="s">
        <v>210</v>
      </c>
      <c r="AE25" s="223" t="s">
        <v>72</v>
      </c>
      <c r="AF25" s="293">
        <f>B29</f>
        <v>0.5</v>
      </c>
      <c r="AG25" s="221"/>
      <c r="AH25" s="75" t="s">
        <v>104</v>
      </c>
      <c r="AI25" s="45">
        <f>B13</f>
        <v>1.00696514688E-09</v>
      </c>
      <c r="AJ25" s="75" t="s">
        <v>210</v>
      </c>
      <c r="AK25" s="75" t="s">
        <v>104</v>
      </c>
      <c r="AL25" s="45">
        <f>B13</f>
        <v>1.00696514688E-09</v>
      </c>
      <c r="AM25" s="75" t="s">
        <v>210</v>
      </c>
    </row>
    <row r="26" spans="1:39" ht="12.75">
      <c r="A26" s="84" t="s">
        <v>69</v>
      </c>
      <c r="B26" s="90">
        <v>1</v>
      </c>
      <c r="C26" s="85"/>
      <c r="D26" s="259" t="s">
        <v>161</v>
      </c>
      <c r="E26" s="294">
        <f>B45</f>
        <v>5</v>
      </c>
      <c r="F26" s="251" t="s">
        <v>208</v>
      </c>
      <c r="G26" s="75" t="s">
        <v>105</v>
      </c>
      <c r="H26" s="45">
        <f>B14</f>
        <v>1.541273184E-09</v>
      </c>
      <c r="I26" s="75" t="s">
        <v>210</v>
      </c>
      <c r="J26" s="75" t="s">
        <v>105</v>
      </c>
      <c r="K26" s="45">
        <f>B14</f>
        <v>1.541273184E-09</v>
      </c>
      <c r="L26" s="75" t="s">
        <v>210</v>
      </c>
      <c r="M26" s="250" t="s">
        <v>178</v>
      </c>
      <c r="N26" s="293">
        <f>B55</f>
        <v>5</v>
      </c>
      <c r="O26" s="221" t="s">
        <v>208</v>
      </c>
      <c r="P26" s="75" t="s">
        <v>105</v>
      </c>
      <c r="Q26" s="45">
        <f>B14</f>
        <v>1.541273184E-09</v>
      </c>
      <c r="R26" s="75" t="s">
        <v>210</v>
      </c>
      <c r="S26" s="75" t="s">
        <v>105</v>
      </c>
      <c r="T26" s="45">
        <f>B14</f>
        <v>1.541273184E-09</v>
      </c>
      <c r="U26" s="75" t="s">
        <v>210</v>
      </c>
      <c r="V26" s="250" t="s">
        <v>200</v>
      </c>
      <c r="W26" s="293">
        <f>B63</f>
        <v>5</v>
      </c>
      <c r="X26" s="221" t="s">
        <v>208</v>
      </c>
      <c r="Y26" s="75" t="s">
        <v>105</v>
      </c>
      <c r="Z26" s="45">
        <f>B14</f>
        <v>1.541273184E-09</v>
      </c>
      <c r="AA26" s="75" t="s">
        <v>210</v>
      </c>
      <c r="AB26" s="75" t="s">
        <v>105</v>
      </c>
      <c r="AC26" s="45">
        <f>B14</f>
        <v>1.541273184E-09</v>
      </c>
      <c r="AD26" s="75" t="s">
        <v>210</v>
      </c>
      <c r="AE26" s="250" t="s">
        <v>204</v>
      </c>
      <c r="AF26" s="293">
        <f>B71</f>
        <v>5</v>
      </c>
      <c r="AG26" s="221" t="s">
        <v>208</v>
      </c>
      <c r="AH26" s="75" t="s">
        <v>105</v>
      </c>
      <c r="AI26" s="45">
        <f>B14</f>
        <v>1.541273184E-09</v>
      </c>
      <c r="AJ26" s="75" t="s">
        <v>210</v>
      </c>
      <c r="AK26" s="75" t="s">
        <v>105</v>
      </c>
      <c r="AL26" s="45">
        <f>B14</f>
        <v>1.541273184E-09</v>
      </c>
      <c r="AM26" s="75" t="s">
        <v>210</v>
      </c>
    </row>
    <row r="27" spans="1:39" ht="12.75">
      <c r="A27" s="84" t="s">
        <v>70</v>
      </c>
      <c r="B27" s="90">
        <v>1</v>
      </c>
      <c r="C27" s="85"/>
      <c r="D27" s="259" t="s">
        <v>162</v>
      </c>
      <c r="E27" s="294">
        <f>B46</f>
        <v>5</v>
      </c>
      <c r="F27" s="251" t="s">
        <v>208</v>
      </c>
      <c r="G27" t="s">
        <v>61</v>
      </c>
      <c r="H27" s="267">
        <f>B40</f>
        <v>55</v>
      </c>
      <c r="I27" t="s">
        <v>145</v>
      </c>
      <c r="J27" t="s">
        <v>61</v>
      </c>
      <c r="K27" s="267">
        <f>B40</f>
        <v>55</v>
      </c>
      <c r="L27" t="s">
        <v>145</v>
      </c>
      <c r="M27" s="250" t="s">
        <v>213</v>
      </c>
      <c r="N27" s="293">
        <f>B57</f>
        <v>75</v>
      </c>
      <c r="O27" s="221" t="s">
        <v>73</v>
      </c>
      <c r="P27" t="s">
        <v>61</v>
      </c>
      <c r="Q27" s="267">
        <f>B54</f>
        <v>55</v>
      </c>
      <c r="R27" t="s">
        <v>145</v>
      </c>
      <c r="S27" t="s">
        <v>61</v>
      </c>
      <c r="T27" s="267">
        <f>B54</f>
        <v>55</v>
      </c>
      <c r="U27" t="s">
        <v>145</v>
      </c>
      <c r="V27" s="250" t="s">
        <v>201</v>
      </c>
      <c r="W27" s="293">
        <f>B65</f>
        <v>75</v>
      </c>
      <c r="X27" s="221" t="s">
        <v>73</v>
      </c>
      <c r="Y27" t="s">
        <v>61</v>
      </c>
      <c r="Z27" s="267">
        <f>B62</f>
        <v>55</v>
      </c>
      <c r="AA27" t="s">
        <v>145</v>
      </c>
      <c r="AB27" t="s">
        <v>61</v>
      </c>
      <c r="AC27" s="267">
        <f>B62</f>
        <v>55</v>
      </c>
      <c r="AD27" t="s">
        <v>145</v>
      </c>
      <c r="AE27" s="250" t="s">
        <v>205</v>
      </c>
      <c r="AF27" s="293">
        <f>B73</f>
        <v>75</v>
      </c>
      <c r="AG27" s="221" t="s">
        <v>73</v>
      </c>
      <c r="AH27" t="s">
        <v>61</v>
      </c>
      <c r="AI27" s="267">
        <f>B70</f>
        <v>55</v>
      </c>
      <c r="AJ27" t="s">
        <v>145</v>
      </c>
      <c r="AK27" t="s">
        <v>61</v>
      </c>
      <c r="AL27" s="267">
        <f>B70</f>
        <v>55</v>
      </c>
      <c r="AM27" t="s">
        <v>145</v>
      </c>
    </row>
    <row r="28" spans="1:39" ht="12.75">
      <c r="A28" s="84" t="s">
        <v>129</v>
      </c>
      <c r="B28" s="90">
        <v>0.5</v>
      </c>
      <c r="C28" s="85"/>
      <c r="D28" s="259" t="s">
        <v>163</v>
      </c>
      <c r="E28" s="293">
        <f>B40</f>
        <v>55</v>
      </c>
      <c r="F28" s="221" t="s">
        <v>145</v>
      </c>
      <c r="G28" t="s">
        <v>35</v>
      </c>
      <c r="H28" s="267">
        <f>B38</f>
        <v>20</v>
      </c>
      <c r="I28" t="s">
        <v>209</v>
      </c>
      <c r="J28" t="s">
        <v>35</v>
      </c>
      <c r="K28" s="267">
        <f>B38</f>
        <v>20</v>
      </c>
      <c r="L28" t="s">
        <v>209</v>
      </c>
      <c r="M28" s="311" t="s">
        <v>214</v>
      </c>
      <c r="N28" s="295">
        <f>B58</f>
        <v>5</v>
      </c>
      <c r="O28" s="252" t="s">
        <v>207</v>
      </c>
      <c r="P28" t="s">
        <v>35</v>
      </c>
      <c r="Q28" s="267">
        <f>B53</f>
        <v>15</v>
      </c>
      <c r="R28" t="s">
        <v>209</v>
      </c>
      <c r="S28" t="s">
        <v>35</v>
      </c>
      <c r="T28" s="267">
        <f>B53</f>
        <v>15</v>
      </c>
      <c r="U28" t="s">
        <v>209</v>
      </c>
      <c r="V28" s="311" t="s">
        <v>202</v>
      </c>
      <c r="W28" s="295">
        <f>B66</f>
        <v>5</v>
      </c>
      <c r="X28" s="252" t="s">
        <v>207</v>
      </c>
      <c r="Y28" t="s">
        <v>35</v>
      </c>
      <c r="Z28" s="267">
        <f>B61</f>
        <v>15</v>
      </c>
      <c r="AA28" t="s">
        <v>209</v>
      </c>
      <c r="AB28" t="s">
        <v>35</v>
      </c>
      <c r="AC28" s="267">
        <f>B61</f>
        <v>15</v>
      </c>
      <c r="AD28" t="s">
        <v>209</v>
      </c>
      <c r="AE28" s="311" t="s">
        <v>206</v>
      </c>
      <c r="AF28" s="295">
        <f>B74</f>
        <v>5</v>
      </c>
      <c r="AG28" s="252" t="s">
        <v>207</v>
      </c>
      <c r="AH28" t="s">
        <v>35</v>
      </c>
      <c r="AI28" s="267">
        <f>B69</f>
        <v>15</v>
      </c>
      <c r="AJ28" t="s">
        <v>209</v>
      </c>
      <c r="AK28" t="s">
        <v>35</v>
      </c>
      <c r="AL28" s="267">
        <f>B69</f>
        <v>15</v>
      </c>
      <c r="AM28" t="s">
        <v>209</v>
      </c>
    </row>
    <row r="29" spans="1:45" ht="12.75">
      <c r="A29" s="84" t="s">
        <v>72</v>
      </c>
      <c r="B29" s="90">
        <v>0.5</v>
      </c>
      <c r="C29" s="87"/>
      <c r="D29" s="259" t="s">
        <v>164</v>
      </c>
      <c r="E29" s="293">
        <f>B39</f>
        <v>55</v>
      </c>
      <c r="F29" s="221" t="s">
        <v>145</v>
      </c>
      <c r="G29" t="s">
        <v>75</v>
      </c>
      <c r="H29" s="267">
        <f>B32</f>
        <v>0.4</v>
      </c>
      <c r="J29" t="s">
        <v>75</v>
      </c>
      <c r="K29" s="267">
        <f>B32</f>
        <v>0.4</v>
      </c>
      <c r="M29" s="66" t="s">
        <v>219</v>
      </c>
      <c r="N29" s="267">
        <f>B52</f>
        <v>5</v>
      </c>
      <c r="O29" t="s">
        <v>98</v>
      </c>
      <c r="Q29" s="267"/>
      <c r="T29" s="267"/>
      <c r="V29" s="66" t="s">
        <v>216</v>
      </c>
      <c r="W29" s="267">
        <f>B60</f>
        <v>5</v>
      </c>
      <c r="X29" t="s">
        <v>98</v>
      </c>
      <c r="Z29" s="267"/>
      <c r="AC29" s="267"/>
      <c r="AE29" s="66" t="s">
        <v>217</v>
      </c>
      <c r="AF29" s="267">
        <f>B68</f>
        <v>5</v>
      </c>
      <c r="AG29" t="s">
        <v>98</v>
      </c>
      <c r="AI29" s="267"/>
      <c r="AL29" s="267"/>
      <c r="AN29" s="70"/>
      <c r="AO29" s="52"/>
      <c r="AP29" s="70"/>
      <c r="AQ29" s="70"/>
      <c r="AR29" s="52"/>
      <c r="AS29" s="70"/>
    </row>
    <row r="30" spans="1:45" ht="12.75">
      <c r="A30" s="84" t="s">
        <v>135</v>
      </c>
      <c r="B30" s="90">
        <v>0.4</v>
      </c>
      <c r="C30" s="84"/>
      <c r="D30" s="223" t="s">
        <v>170</v>
      </c>
      <c r="E30" s="293">
        <f>B38</f>
        <v>20</v>
      </c>
      <c r="F30" s="221" t="s">
        <v>209</v>
      </c>
      <c r="G30" t="s">
        <v>107</v>
      </c>
      <c r="H30" s="267">
        <f>B31</f>
        <v>1</v>
      </c>
      <c r="J30" t="s">
        <v>107</v>
      </c>
      <c r="K30" s="267">
        <f>B31</f>
        <v>1</v>
      </c>
      <c r="M30" s="66" t="s">
        <v>175</v>
      </c>
      <c r="N30" s="267">
        <f>B54</f>
        <v>55</v>
      </c>
      <c r="O30" t="s">
        <v>145</v>
      </c>
      <c r="P30" t="s">
        <v>107</v>
      </c>
      <c r="Q30" s="267">
        <f>B31</f>
        <v>1</v>
      </c>
      <c r="S30" t="s">
        <v>107</v>
      </c>
      <c r="T30" s="267">
        <f>B31</f>
        <v>1</v>
      </c>
      <c r="V30" s="66" t="s">
        <v>176</v>
      </c>
      <c r="W30" s="267">
        <f>B62</f>
        <v>55</v>
      </c>
      <c r="X30" t="s">
        <v>145</v>
      </c>
      <c r="Y30" s="66" t="s">
        <v>107</v>
      </c>
      <c r="Z30" s="267">
        <f>B31</f>
        <v>1</v>
      </c>
      <c r="AB30" s="66" t="s">
        <v>107</v>
      </c>
      <c r="AC30" s="267">
        <f>B31</f>
        <v>1</v>
      </c>
      <c r="AE30" s="66" t="s">
        <v>169</v>
      </c>
      <c r="AF30" s="267">
        <f>B70</f>
        <v>55</v>
      </c>
      <c r="AG30" t="s">
        <v>145</v>
      </c>
      <c r="AH30" s="2" t="s">
        <v>106</v>
      </c>
      <c r="AI30" s="267">
        <f>B32</f>
        <v>0.4</v>
      </c>
      <c r="AK30" s="2" t="s">
        <v>106</v>
      </c>
      <c r="AL30" s="267">
        <f>B32</f>
        <v>0.4</v>
      </c>
      <c r="AN30" s="70"/>
      <c r="AO30" s="52"/>
      <c r="AP30" s="70"/>
      <c r="AQ30" s="70"/>
      <c r="AR30" s="52"/>
      <c r="AS30" s="70"/>
    </row>
    <row r="31" spans="1:45" ht="12.75">
      <c r="A31" s="89" t="s">
        <v>107</v>
      </c>
      <c r="B31" s="90">
        <v>1</v>
      </c>
      <c r="C31" s="84"/>
      <c r="D31" s="223" t="s">
        <v>171</v>
      </c>
      <c r="E31" s="293">
        <f>B37</f>
        <v>15</v>
      </c>
      <c r="F31" s="221" t="s">
        <v>209</v>
      </c>
      <c r="G31" t="s">
        <v>82</v>
      </c>
      <c r="H31" s="267">
        <f>B24</f>
        <v>1.102</v>
      </c>
      <c r="J31" s="86" t="s">
        <v>130</v>
      </c>
      <c r="K31" s="45">
        <f>B16</f>
        <v>0.755681818181818</v>
      </c>
      <c r="M31" s="66" t="s">
        <v>177</v>
      </c>
      <c r="N31" s="267">
        <f>B53</f>
        <v>15</v>
      </c>
      <c r="O31" t="s">
        <v>209</v>
      </c>
      <c r="P31" s="67" t="s">
        <v>80</v>
      </c>
      <c r="Q31" s="267">
        <f>B24</f>
        <v>1.102</v>
      </c>
      <c r="R31" t="s">
        <v>81</v>
      </c>
      <c r="S31" s="86" t="s">
        <v>130</v>
      </c>
      <c r="T31" s="45">
        <f>B16</f>
        <v>0.755681818181818</v>
      </c>
      <c r="V31" s="66" t="s">
        <v>199</v>
      </c>
      <c r="W31" s="267">
        <f>B61</f>
        <v>15</v>
      </c>
      <c r="X31" t="s">
        <v>209</v>
      </c>
      <c r="Y31" s="67" t="s">
        <v>80</v>
      </c>
      <c r="Z31" s="267">
        <f>B24</f>
        <v>1.102</v>
      </c>
      <c r="AA31" t="s">
        <v>81</v>
      </c>
      <c r="AB31" s="86" t="s">
        <v>130</v>
      </c>
      <c r="AC31" s="45">
        <f>B16</f>
        <v>0.755681818181818</v>
      </c>
      <c r="AE31" s="66" t="s">
        <v>203</v>
      </c>
      <c r="AF31" s="267">
        <f>B69</f>
        <v>15</v>
      </c>
      <c r="AG31" t="s">
        <v>209</v>
      </c>
      <c r="AH31" s="67" t="s">
        <v>80</v>
      </c>
      <c r="AI31" s="267">
        <f>B24</f>
        <v>1.102</v>
      </c>
      <c r="AJ31" t="s">
        <v>81</v>
      </c>
      <c r="AK31" s="86" t="s">
        <v>130</v>
      </c>
      <c r="AL31" s="45">
        <f>B16</f>
        <v>0.755681818181818</v>
      </c>
      <c r="AN31" s="70"/>
      <c r="AO31" s="52"/>
      <c r="AP31" s="70"/>
      <c r="AQ31" s="70"/>
      <c r="AR31" s="52"/>
      <c r="AS31" s="70"/>
    </row>
    <row r="32" spans="1:45" ht="12.75">
      <c r="A32" s="89" t="s">
        <v>106</v>
      </c>
      <c r="B32" s="90">
        <v>0.4</v>
      </c>
      <c r="C32" s="84"/>
      <c r="D32" s="223" t="s">
        <v>172</v>
      </c>
      <c r="E32" s="293">
        <f>B36</f>
        <v>5</v>
      </c>
      <c r="F32" s="221" t="s">
        <v>209</v>
      </c>
      <c r="H32" s="267"/>
      <c r="J32" s="86" t="s">
        <v>131</v>
      </c>
      <c r="K32" s="45">
        <f>B17</f>
        <v>0.462776659959759</v>
      </c>
      <c r="M32" t="s">
        <v>69</v>
      </c>
      <c r="N32" s="267">
        <f>B26</f>
        <v>1</v>
      </c>
      <c r="Q32" s="267"/>
      <c r="S32" s="86" t="s">
        <v>131</v>
      </c>
      <c r="T32" s="45">
        <f>B17</f>
        <v>0.462776659959759</v>
      </c>
      <c r="V32" t="s">
        <v>69</v>
      </c>
      <c r="W32" s="267">
        <f>B26</f>
        <v>1</v>
      </c>
      <c r="Z32" s="267"/>
      <c r="AB32" s="86" t="s">
        <v>131</v>
      </c>
      <c r="AC32" s="45">
        <f>B17</f>
        <v>0.462776659959759</v>
      </c>
      <c r="AE32" t="s">
        <v>69</v>
      </c>
      <c r="AF32" s="267">
        <f>B26</f>
        <v>1</v>
      </c>
      <c r="AI32" s="267"/>
      <c r="AK32" s="86" t="s">
        <v>131</v>
      </c>
      <c r="AL32" s="45">
        <f>B17</f>
        <v>0.462776659959759</v>
      </c>
      <c r="AN32" s="70"/>
      <c r="AO32" s="52"/>
      <c r="AP32" s="70"/>
      <c r="AQ32" s="70"/>
      <c r="AR32" s="52"/>
      <c r="AS32" s="70"/>
    </row>
    <row r="33" spans="1:38" ht="12.75">
      <c r="A33" s="89" t="s">
        <v>65</v>
      </c>
      <c r="B33" s="88">
        <v>666666666</v>
      </c>
      <c r="C33" s="89" t="s">
        <v>66</v>
      </c>
      <c r="D33" s="250" t="s">
        <v>165</v>
      </c>
      <c r="E33" s="294">
        <f>B49</f>
        <v>75</v>
      </c>
      <c r="F33" s="251" t="s">
        <v>73</v>
      </c>
      <c r="H33" s="267"/>
      <c r="J33" s="86" t="s">
        <v>132</v>
      </c>
      <c r="K33" s="45">
        <f>B18</f>
        <v>0.64968152866242</v>
      </c>
      <c r="M33" t="s">
        <v>70</v>
      </c>
      <c r="N33" s="267">
        <f>B27</f>
        <v>1</v>
      </c>
      <c r="Q33" s="267"/>
      <c r="S33" s="86" t="s">
        <v>132</v>
      </c>
      <c r="T33" s="45">
        <f>B18</f>
        <v>0.64968152866242</v>
      </c>
      <c r="V33" t="s">
        <v>70</v>
      </c>
      <c r="W33" s="267">
        <f>B27</f>
        <v>1</v>
      </c>
      <c r="Z33" s="267"/>
      <c r="AB33" s="86" t="s">
        <v>132</v>
      </c>
      <c r="AC33" s="45">
        <f>B18</f>
        <v>0.64968152866242</v>
      </c>
      <c r="AE33" t="s">
        <v>70</v>
      </c>
      <c r="AF33" s="267">
        <f>B27</f>
        <v>1</v>
      </c>
      <c r="AI33" s="267"/>
      <c r="AK33" s="86" t="s">
        <v>132</v>
      </c>
      <c r="AL33" s="45">
        <f>B18</f>
        <v>0.64968152866242</v>
      </c>
    </row>
    <row r="34" spans="1:38" ht="12.75">
      <c r="A34" s="77" t="s">
        <v>31</v>
      </c>
      <c r="B34" s="82">
        <v>0.38</v>
      </c>
      <c r="D34" s="250" t="s">
        <v>166</v>
      </c>
      <c r="E34" s="294">
        <f>B50</f>
        <v>25</v>
      </c>
      <c r="F34" s="251" t="s">
        <v>73</v>
      </c>
      <c r="H34" s="267"/>
      <c r="J34" s="86" t="s">
        <v>133</v>
      </c>
      <c r="K34" s="45">
        <f>B19</f>
        <v>0.722513089005236</v>
      </c>
      <c r="M34" s="67" t="s">
        <v>107</v>
      </c>
      <c r="N34" s="267">
        <f>B31</f>
        <v>1</v>
      </c>
      <c r="Q34" s="267"/>
      <c r="S34" s="86" t="s">
        <v>133</v>
      </c>
      <c r="T34" s="45">
        <f>B19</f>
        <v>0.722513089005236</v>
      </c>
      <c r="V34" s="67" t="s">
        <v>107</v>
      </c>
      <c r="W34" s="267">
        <f>B31</f>
        <v>1</v>
      </c>
      <c r="Z34" s="267"/>
      <c r="AB34" s="86" t="s">
        <v>133</v>
      </c>
      <c r="AC34" s="45">
        <f>B19</f>
        <v>0.722513089005236</v>
      </c>
      <c r="AE34" s="67" t="s">
        <v>75</v>
      </c>
      <c r="AF34" s="267">
        <f>B32</f>
        <v>0.4</v>
      </c>
      <c r="AI34" s="267"/>
      <c r="AK34" s="86" t="s">
        <v>133</v>
      </c>
      <c r="AL34" s="45">
        <f>B19</f>
        <v>0.722513089005236</v>
      </c>
    </row>
    <row r="35" spans="1:38" ht="15">
      <c r="A35" s="409" t="s">
        <v>51</v>
      </c>
      <c r="B35" s="409"/>
      <c r="C35" s="409"/>
      <c r="D35" s="250" t="s">
        <v>167</v>
      </c>
      <c r="E35" s="294">
        <f>B41</f>
        <v>5</v>
      </c>
      <c r="F35" s="251" t="s">
        <v>207</v>
      </c>
      <c r="H35" s="267"/>
      <c r="J35" s="86" t="s">
        <v>134</v>
      </c>
      <c r="K35" s="45">
        <f>B20</f>
        <v>0.700943396226415</v>
      </c>
      <c r="M35" s="67" t="s">
        <v>74</v>
      </c>
      <c r="N35" s="45">
        <f>B17</f>
        <v>0.462776659959759</v>
      </c>
      <c r="Q35" s="267"/>
      <c r="S35" s="86" t="s">
        <v>134</v>
      </c>
      <c r="T35" s="45">
        <f>B20</f>
        <v>0.700943396226415</v>
      </c>
      <c r="V35" s="67" t="s">
        <v>74</v>
      </c>
      <c r="W35" s="45">
        <f>B17</f>
        <v>0.462776659959759</v>
      </c>
      <c r="Z35" s="267"/>
      <c r="AB35" s="86" t="s">
        <v>134</v>
      </c>
      <c r="AC35" s="45">
        <f>B20</f>
        <v>0.700943396226415</v>
      </c>
      <c r="AE35" s="67" t="s">
        <v>74</v>
      </c>
      <c r="AF35" s="45">
        <f>B17</f>
        <v>0.462776659959759</v>
      </c>
      <c r="AI35" s="267"/>
      <c r="AK35" s="86" t="s">
        <v>134</v>
      </c>
      <c r="AL35" s="45">
        <f>B20</f>
        <v>0.700943396226415</v>
      </c>
    </row>
    <row r="36" spans="1:39" ht="12.75">
      <c r="A36" s="223" t="s">
        <v>172</v>
      </c>
      <c r="B36" s="256">
        <v>5</v>
      </c>
      <c r="C36" s="117" t="s">
        <v>84</v>
      </c>
      <c r="D36" s="250" t="s">
        <v>168</v>
      </c>
      <c r="E36" s="294">
        <f>B42</f>
        <v>20</v>
      </c>
      <c r="F36" s="251" t="s">
        <v>207</v>
      </c>
      <c r="G36" t="s">
        <v>68</v>
      </c>
      <c r="H36" s="267">
        <f>B47</f>
        <v>1.752</v>
      </c>
      <c r="I36" t="s">
        <v>208</v>
      </c>
      <c r="J36" t="s">
        <v>68</v>
      </c>
      <c r="K36" s="267">
        <f>B47</f>
        <v>1.752</v>
      </c>
      <c r="L36" t="s">
        <v>208</v>
      </c>
      <c r="M36" s="1" t="s">
        <v>65</v>
      </c>
      <c r="N36" s="298">
        <f>B33</f>
        <v>666666666</v>
      </c>
      <c r="O36" s="1" t="s">
        <v>66</v>
      </c>
      <c r="P36" t="s">
        <v>67</v>
      </c>
      <c r="Q36" s="267">
        <f>B55</f>
        <v>5</v>
      </c>
      <c r="R36" t="s">
        <v>208</v>
      </c>
      <c r="S36" t="s">
        <v>67</v>
      </c>
      <c r="T36" s="267">
        <f>B55</f>
        <v>5</v>
      </c>
      <c r="U36" t="s">
        <v>208</v>
      </c>
      <c r="V36" s="1" t="s">
        <v>65</v>
      </c>
      <c r="W36" s="298">
        <f>B33</f>
        <v>666666666</v>
      </c>
      <c r="X36" s="1" t="s">
        <v>66</v>
      </c>
      <c r="Y36" t="s">
        <v>67</v>
      </c>
      <c r="Z36" s="267">
        <f>B63</f>
        <v>5</v>
      </c>
      <c r="AA36" t="s">
        <v>208</v>
      </c>
      <c r="AB36" t="s">
        <v>67</v>
      </c>
      <c r="AC36" s="267">
        <f>B63</f>
        <v>5</v>
      </c>
      <c r="AD36" t="s">
        <v>208</v>
      </c>
      <c r="AE36" s="1" t="s">
        <v>65</v>
      </c>
      <c r="AF36" s="298">
        <f>B33</f>
        <v>666666666</v>
      </c>
      <c r="AG36" s="1" t="s">
        <v>66</v>
      </c>
      <c r="AH36" t="s">
        <v>67</v>
      </c>
      <c r="AI36" s="267">
        <f>B71</f>
        <v>5</v>
      </c>
      <c r="AJ36" t="s">
        <v>208</v>
      </c>
      <c r="AK36" t="s">
        <v>67</v>
      </c>
      <c r="AL36" s="267">
        <f>B71</f>
        <v>5</v>
      </c>
      <c r="AM36" t="s">
        <v>208</v>
      </c>
    </row>
    <row r="37" spans="1:38" ht="12.75">
      <c r="A37" s="223" t="s">
        <v>171</v>
      </c>
      <c r="B37" s="256">
        <v>15</v>
      </c>
      <c r="C37" s="117" t="s">
        <v>84</v>
      </c>
      <c r="D37" s="219" t="s">
        <v>93</v>
      </c>
      <c r="E37" s="293">
        <f>B44</f>
        <v>40</v>
      </c>
      <c r="F37" s="220" t="s">
        <v>63</v>
      </c>
      <c r="G37" s="84" t="s">
        <v>128</v>
      </c>
      <c r="H37" s="267">
        <f>B25</f>
        <v>1</v>
      </c>
      <c r="J37" s="84" t="s">
        <v>128</v>
      </c>
      <c r="K37" s="267">
        <f>B25</f>
        <v>1</v>
      </c>
      <c r="M37" s="67" t="s">
        <v>1</v>
      </c>
      <c r="N37" s="45">
        <f>'PEF''s'!G2</f>
        <v>9550330.003035864</v>
      </c>
      <c r="O37" t="s">
        <v>64</v>
      </c>
      <c r="P37" s="84"/>
      <c r="Q37" s="267"/>
      <c r="S37" s="84"/>
      <c r="T37" s="267"/>
      <c r="V37" s="67" t="s">
        <v>1</v>
      </c>
      <c r="W37" s="45">
        <f>'PEF''s'!G2</f>
        <v>9550330.003035864</v>
      </c>
      <c r="X37" t="s">
        <v>64</v>
      </c>
      <c r="Y37" s="84"/>
      <c r="Z37" s="267"/>
      <c r="AB37" s="84"/>
      <c r="AC37" s="267"/>
      <c r="AE37" s="67" t="s">
        <v>1</v>
      </c>
      <c r="AF37" s="45">
        <f>'PEF''s'!G2</f>
        <v>9550330.003035864</v>
      </c>
      <c r="AG37" t="s">
        <v>64</v>
      </c>
      <c r="AH37" s="84"/>
      <c r="AI37" s="267"/>
      <c r="AK37" s="84"/>
      <c r="AL37" s="267"/>
    </row>
    <row r="38" spans="1:38" ht="12.75">
      <c r="A38" s="223" t="s">
        <v>170</v>
      </c>
      <c r="B38" s="256">
        <v>20</v>
      </c>
      <c r="C38" s="117" t="s">
        <v>84</v>
      </c>
      <c r="D38" s="224" t="s">
        <v>94</v>
      </c>
      <c r="E38" s="295">
        <f>B43</f>
        <v>20</v>
      </c>
      <c r="F38" s="225" t="s">
        <v>63</v>
      </c>
      <c r="G38" t="s">
        <v>69</v>
      </c>
      <c r="H38" s="267">
        <f>B26</f>
        <v>1</v>
      </c>
      <c r="J38" t="s">
        <v>69</v>
      </c>
      <c r="K38" s="267">
        <f>B26</f>
        <v>1</v>
      </c>
      <c r="M38" s="66" t="s">
        <v>0</v>
      </c>
      <c r="N38" s="296">
        <f>'PEF''s'!C2</f>
        <v>1359292542.255788</v>
      </c>
      <c r="O38" s="66" t="s">
        <v>64</v>
      </c>
      <c r="P38" t="s">
        <v>69</v>
      </c>
      <c r="Q38" s="267">
        <f>B26</f>
        <v>1</v>
      </c>
      <c r="S38" t="s">
        <v>69</v>
      </c>
      <c r="T38" s="267">
        <f>B26</f>
        <v>1</v>
      </c>
      <c r="V38" s="66" t="s">
        <v>0</v>
      </c>
      <c r="W38" s="296">
        <f>'PEF''s'!C2</f>
        <v>1359292542.255788</v>
      </c>
      <c r="X38" s="66" t="s">
        <v>64</v>
      </c>
      <c r="Y38" t="s">
        <v>69</v>
      </c>
      <c r="Z38" s="267">
        <f>B26</f>
        <v>1</v>
      </c>
      <c r="AB38" t="s">
        <v>69</v>
      </c>
      <c r="AC38" s="267">
        <f>B26</f>
        <v>1</v>
      </c>
      <c r="AE38" s="66" t="s">
        <v>0</v>
      </c>
      <c r="AF38" s="296">
        <f>'PEF''s'!C2</f>
        <v>1359292542.255788</v>
      </c>
      <c r="AG38" s="66" t="s">
        <v>64</v>
      </c>
      <c r="AH38" t="s">
        <v>69</v>
      </c>
      <c r="AI38" s="267">
        <f>B26</f>
        <v>1</v>
      </c>
      <c r="AK38" t="s">
        <v>69</v>
      </c>
      <c r="AL38" s="267">
        <f>B26</f>
        <v>1</v>
      </c>
    </row>
    <row r="39" spans="1:39" ht="12.75">
      <c r="A39" s="259" t="s">
        <v>164</v>
      </c>
      <c r="B39" s="256">
        <v>55</v>
      </c>
      <c r="C39" s="117" t="s">
        <v>142</v>
      </c>
      <c r="D39" t="s">
        <v>69</v>
      </c>
      <c r="E39" s="267">
        <f>B26</f>
        <v>1</v>
      </c>
      <c r="G39" s="1" t="s">
        <v>70</v>
      </c>
      <c r="H39" s="297">
        <f>B27</f>
        <v>1</v>
      </c>
      <c r="I39" s="1"/>
      <c r="J39" s="1" t="s">
        <v>70</v>
      </c>
      <c r="K39" s="297">
        <f>B27</f>
        <v>1</v>
      </c>
      <c r="L39" s="1"/>
      <c r="M39" s="66" t="s">
        <v>115</v>
      </c>
      <c r="N39" s="265">
        <v>27.027027027027</v>
      </c>
      <c r="O39" s="66" t="s">
        <v>116</v>
      </c>
      <c r="P39" s="1" t="s">
        <v>70</v>
      </c>
      <c r="Q39" s="297">
        <f>B27</f>
        <v>1</v>
      </c>
      <c r="R39" s="1"/>
      <c r="S39" s="1" t="s">
        <v>70</v>
      </c>
      <c r="T39" s="297">
        <f>B27</f>
        <v>1</v>
      </c>
      <c r="U39" s="1"/>
      <c r="V39" s="66" t="s">
        <v>115</v>
      </c>
      <c r="W39" s="265">
        <v>27.027027027027</v>
      </c>
      <c r="X39" s="66" t="s">
        <v>116</v>
      </c>
      <c r="Y39" s="1" t="s">
        <v>70</v>
      </c>
      <c r="Z39" s="297">
        <f>B27</f>
        <v>1</v>
      </c>
      <c r="AA39" s="1"/>
      <c r="AB39" s="1" t="s">
        <v>70</v>
      </c>
      <c r="AC39" s="297">
        <f>B27</f>
        <v>1</v>
      </c>
      <c r="AD39" s="1"/>
      <c r="AE39" s="66" t="s">
        <v>115</v>
      </c>
      <c r="AF39" s="265">
        <v>27.027027027027</v>
      </c>
      <c r="AG39" s="66" t="s">
        <v>116</v>
      </c>
      <c r="AH39" s="1" t="s">
        <v>70</v>
      </c>
      <c r="AI39" s="297">
        <f>B27</f>
        <v>1</v>
      </c>
      <c r="AJ39" s="1"/>
      <c r="AK39" s="1" t="s">
        <v>70</v>
      </c>
      <c r="AL39" s="297">
        <f>B27</f>
        <v>1</v>
      </c>
      <c r="AM39" s="1"/>
    </row>
    <row r="40" spans="1:38" ht="12.75">
      <c r="A40" s="259" t="s">
        <v>163</v>
      </c>
      <c r="B40" s="256">
        <v>55</v>
      </c>
      <c r="C40" s="117" t="s">
        <v>142</v>
      </c>
      <c r="D40" t="s">
        <v>70</v>
      </c>
      <c r="E40" s="267">
        <f>B27</f>
        <v>1</v>
      </c>
      <c r="G40" t="s">
        <v>76</v>
      </c>
      <c r="H40" s="267">
        <f>B48</f>
        <v>16.4</v>
      </c>
      <c r="J40" t="s">
        <v>76</v>
      </c>
      <c r="K40" s="267">
        <f>B48</f>
        <v>16.4</v>
      </c>
      <c r="M40" s="66" t="s">
        <v>117</v>
      </c>
      <c r="N40" s="69">
        <f>B22</f>
        <v>222</v>
      </c>
      <c r="O40" s="66" t="s">
        <v>118</v>
      </c>
      <c r="Q40" s="267"/>
      <c r="T40" s="267"/>
      <c r="V40" s="66" t="s">
        <v>117</v>
      </c>
      <c r="W40" s="69">
        <f>B22</f>
        <v>222</v>
      </c>
      <c r="X40" s="66" t="s">
        <v>118</v>
      </c>
      <c r="Z40" s="267"/>
      <c r="AC40" s="267"/>
      <c r="AE40" s="66" t="s">
        <v>117</v>
      </c>
      <c r="AF40" s="69">
        <f>B22</f>
        <v>222</v>
      </c>
      <c r="AG40" s="66" t="s">
        <v>118</v>
      </c>
      <c r="AI40" s="267"/>
      <c r="AL40" s="267"/>
    </row>
    <row r="41" spans="1:39" ht="12.75">
      <c r="A41" s="250" t="s">
        <v>167</v>
      </c>
      <c r="B41" s="249">
        <v>5</v>
      </c>
      <c r="C41" s="66" t="s">
        <v>207</v>
      </c>
      <c r="D41" t="s">
        <v>173</v>
      </c>
      <c r="E41" s="267">
        <f>B47</f>
        <v>1.752</v>
      </c>
      <c r="F41" t="s">
        <v>208</v>
      </c>
      <c r="G41" s="66" t="s">
        <v>115</v>
      </c>
      <c r="H41" s="265">
        <v>27.027027027027</v>
      </c>
      <c r="I41" s="66" t="s">
        <v>116</v>
      </c>
      <c r="J41" s="66" t="s">
        <v>115</v>
      </c>
      <c r="K41" s="265">
        <v>27.027027027027</v>
      </c>
      <c r="L41" s="66" t="s">
        <v>116</v>
      </c>
      <c r="M41" s="66" t="s">
        <v>119</v>
      </c>
      <c r="N41" s="69">
        <f>2.8*(10^(-15))</f>
        <v>2.8E-15</v>
      </c>
      <c r="O41" s="66"/>
      <c r="P41" s="66" t="s">
        <v>115</v>
      </c>
      <c r="Q41" s="265">
        <v>27.027027027027</v>
      </c>
      <c r="R41" s="66" t="s">
        <v>116</v>
      </c>
      <c r="S41" s="66" t="s">
        <v>115</v>
      </c>
      <c r="T41" s="265">
        <v>27.027027027027</v>
      </c>
      <c r="U41" s="66" t="s">
        <v>116</v>
      </c>
      <c r="V41" s="66" t="s">
        <v>119</v>
      </c>
      <c r="W41" s="69">
        <f>2.8*(10^(-15))</f>
        <v>2.8E-15</v>
      </c>
      <c r="X41" s="66"/>
      <c r="Y41" s="66" t="s">
        <v>115</v>
      </c>
      <c r="Z41" s="265">
        <v>27.027027027027</v>
      </c>
      <c r="AA41" s="66" t="s">
        <v>116</v>
      </c>
      <c r="AB41" s="66" t="s">
        <v>115</v>
      </c>
      <c r="AC41" s="265">
        <v>27.027027027027</v>
      </c>
      <c r="AD41" s="66" t="s">
        <v>116</v>
      </c>
      <c r="AE41" s="66" t="s">
        <v>119</v>
      </c>
      <c r="AF41" s="69">
        <f>2.8*(10^(-15))</f>
        <v>2.8E-15</v>
      </c>
      <c r="AG41" s="66"/>
      <c r="AH41" s="66" t="s">
        <v>115</v>
      </c>
      <c r="AI41" s="265">
        <v>27.027027027027</v>
      </c>
      <c r="AJ41" s="66" t="s">
        <v>116</v>
      </c>
      <c r="AK41" s="66" t="s">
        <v>115</v>
      </c>
      <c r="AL41" s="265">
        <v>27.027027027027</v>
      </c>
      <c r="AM41" s="66" t="s">
        <v>116</v>
      </c>
    </row>
    <row r="42" spans="1:39" ht="12.75">
      <c r="A42" s="250" t="s">
        <v>168</v>
      </c>
      <c r="B42" s="249">
        <v>20</v>
      </c>
      <c r="C42" s="66" t="s">
        <v>207</v>
      </c>
      <c r="D42" t="s">
        <v>174</v>
      </c>
      <c r="E42" s="267">
        <f>B48</f>
        <v>16.4</v>
      </c>
      <c r="F42" t="s">
        <v>208</v>
      </c>
      <c r="G42" s="66" t="s">
        <v>117</v>
      </c>
      <c r="H42" s="69">
        <f>B22</f>
        <v>222</v>
      </c>
      <c r="I42" s="66" t="s">
        <v>118</v>
      </c>
      <c r="J42" s="66" t="s">
        <v>117</v>
      </c>
      <c r="K42" s="69">
        <f>B22</f>
        <v>222</v>
      </c>
      <c r="L42" s="66" t="s">
        <v>118</v>
      </c>
      <c r="P42" s="66" t="s">
        <v>117</v>
      </c>
      <c r="Q42" s="69">
        <f>B22</f>
        <v>222</v>
      </c>
      <c r="R42" s="66" t="s">
        <v>118</v>
      </c>
      <c r="S42" s="66" t="s">
        <v>117</v>
      </c>
      <c r="T42" s="69">
        <f>B22</f>
        <v>222</v>
      </c>
      <c r="U42" s="66" t="s">
        <v>118</v>
      </c>
      <c r="V42" s="66"/>
      <c r="W42" s="66"/>
      <c r="X42" s="66"/>
      <c r="Y42" s="66" t="s">
        <v>117</v>
      </c>
      <c r="Z42" s="69">
        <f>B22</f>
        <v>222</v>
      </c>
      <c r="AA42" s="66" t="s">
        <v>118</v>
      </c>
      <c r="AB42" s="66" t="s">
        <v>117</v>
      </c>
      <c r="AC42" s="69">
        <f>B22</f>
        <v>222</v>
      </c>
      <c r="AD42" s="66" t="s">
        <v>118</v>
      </c>
      <c r="AE42" s="31"/>
      <c r="AF42" s="66"/>
      <c r="AG42" s="66"/>
      <c r="AH42" s="66" t="s">
        <v>117</v>
      </c>
      <c r="AI42" s="69">
        <f>B22</f>
        <v>222</v>
      </c>
      <c r="AJ42" s="66" t="s">
        <v>118</v>
      </c>
      <c r="AK42" s="66" t="s">
        <v>117</v>
      </c>
      <c r="AL42" s="69">
        <f>B22</f>
        <v>222</v>
      </c>
      <c r="AM42" s="66" t="s">
        <v>118</v>
      </c>
    </row>
    <row r="43" spans="1:39" ht="12.75">
      <c r="A43" s="222" t="s">
        <v>193</v>
      </c>
      <c r="B43" s="256">
        <v>20</v>
      </c>
      <c r="C43" s="116" t="s">
        <v>139</v>
      </c>
      <c r="D43" s="66" t="s">
        <v>107</v>
      </c>
      <c r="E43" s="69">
        <f>B31</f>
        <v>1</v>
      </c>
      <c r="F43" s="66"/>
      <c r="G43" s="66" t="s">
        <v>119</v>
      </c>
      <c r="H43" s="69">
        <f>2.8*(10^(-12))</f>
        <v>2.7999999999999998E-12</v>
      </c>
      <c r="I43" s="66"/>
      <c r="J43" s="66" t="s">
        <v>119</v>
      </c>
      <c r="K43" s="69">
        <f>2.8*(10^(-12))</f>
        <v>2.7999999999999998E-12</v>
      </c>
      <c r="L43" s="66"/>
      <c r="O43" s="68" t="s">
        <v>182</v>
      </c>
      <c r="P43" s="66" t="s">
        <v>119</v>
      </c>
      <c r="Q43" s="69">
        <f>2.8*(10^(-12))</f>
        <v>2.7999999999999998E-12</v>
      </c>
      <c r="R43" s="66"/>
      <c r="S43" s="66" t="s">
        <v>119</v>
      </c>
      <c r="T43" s="69">
        <f>2.8*(10^(-12))</f>
        <v>2.7999999999999998E-12</v>
      </c>
      <c r="U43" s="66"/>
      <c r="V43" s="66"/>
      <c r="W43" s="66"/>
      <c r="X43" s="68" t="s">
        <v>182</v>
      </c>
      <c r="Y43" s="66" t="s">
        <v>119</v>
      </c>
      <c r="Z43" s="69">
        <f>2.8*(10^(-12))</f>
        <v>2.7999999999999998E-12</v>
      </c>
      <c r="AA43" s="66"/>
      <c r="AB43" s="66" t="s">
        <v>119</v>
      </c>
      <c r="AC43" s="69">
        <f>2.8*(10^(-12))</f>
        <v>2.7999999999999998E-12</v>
      </c>
      <c r="AD43" s="66"/>
      <c r="AE43" s="66"/>
      <c r="AF43" s="66"/>
      <c r="AG43" s="68" t="s">
        <v>182</v>
      </c>
      <c r="AH43" s="66" t="s">
        <v>119</v>
      </c>
      <c r="AI43" s="69">
        <f>2.8*(10^(-12))</f>
        <v>2.7999999999999998E-12</v>
      </c>
      <c r="AJ43" s="66"/>
      <c r="AK43" s="66" t="s">
        <v>119</v>
      </c>
      <c r="AL43" s="69">
        <f>2.8*(10^(-12))</f>
        <v>2.7999999999999998E-12</v>
      </c>
      <c r="AM43" s="66"/>
    </row>
    <row r="44" spans="1:38" ht="12.75">
      <c r="A44" s="222" t="s">
        <v>192</v>
      </c>
      <c r="B44" s="256">
        <v>40</v>
      </c>
      <c r="C44" s="116" t="s">
        <v>139</v>
      </c>
      <c r="D44" s="66" t="s">
        <v>75</v>
      </c>
      <c r="E44" s="69">
        <f>B32</f>
        <v>0.4</v>
      </c>
      <c r="F44" s="66"/>
      <c r="G44" s="66" t="s">
        <v>119</v>
      </c>
      <c r="H44" s="45">
        <v>2.8E-15</v>
      </c>
      <c r="J44" s="66" t="s">
        <v>119</v>
      </c>
      <c r="K44" s="45">
        <v>2.8E-15</v>
      </c>
      <c r="M44" s="254"/>
      <c r="N44" s="66"/>
      <c r="O44" s="66"/>
      <c r="P44" s="66" t="s">
        <v>119</v>
      </c>
      <c r="Q44" s="45">
        <v>2.8E-15</v>
      </c>
      <c r="S44" s="66" t="s">
        <v>119</v>
      </c>
      <c r="T44" s="69">
        <f>2.8*(10^(-15))</f>
        <v>2.8E-15</v>
      </c>
      <c r="V44" s="66"/>
      <c r="W44" s="66"/>
      <c r="X44" s="66"/>
      <c r="Y44" s="66" t="s">
        <v>119</v>
      </c>
      <c r="Z44" s="45">
        <v>2.8E-15</v>
      </c>
      <c r="AB44" s="66" t="s">
        <v>119</v>
      </c>
      <c r="AC44" s="69">
        <f>2.8*(10^(-15))</f>
        <v>2.8E-15</v>
      </c>
      <c r="AH44" s="66" t="s">
        <v>119</v>
      </c>
      <c r="AI44" s="45">
        <v>2.8E-15</v>
      </c>
      <c r="AK44" s="66" t="s">
        <v>119</v>
      </c>
      <c r="AL44" s="69">
        <f>2.8*(10^(-15))</f>
        <v>2.8E-15</v>
      </c>
    </row>
    <row r="45" spans="1:38" ht="12.75">
      <c r="A45" s="259" t="s">
        <v>161</v>
      </c>
      <c r="B45" s="249">
        <v>5</v>
      </c>
      <c r="C45" s="66" t="s">
        <v>208</v>
      </c>
      <c r="D45" s="66" t="s">
        <v>185</v>
      </c>
      <c r="E45" s="296">
        <f>B17</f>
        <v>0.462776659959759</v>
      </c>
      <c r="F45" s="66"/>
      <c r="M45" s="254"/>
      <c r="N45" s="66"/>
      <c r="O45" s="66"/>
      <c r="S45" s="66"/>
      <c r="T45" s="45"/>
      <c r="V45" s="66"/>
      <c r="W45" s="66"/>
      <c r="X45" s="66"/>
      <c r="AB45" s="66"/>
      <c r="AC45" s="45"/>
      <c r="AK45" s="66"/>
      <c r="AL45" s="45"/>
    </row>
    <row r="46" spans="1:36" ht="12.75">
      <c r="A46" s="259" t="s">
        <v>162</v>
      </c>
      <c r="B46" s="249">
        <v>5</v>
      </c>
      <c r="C46" s="66" t="s">
        <v>208</v>
      </c>
      <c r="D46" s="72" t="s">
        <v>65</v>
      </c>
      <c r="E46" s="287">
        <f>B33</f>
        <v>666666666</v>
      </c>
      <c r="F46" s="72" t="s">
        <v>66</v>
      </c>
      <c r="H46" s="373" t="s">
        <v>183</v>
      </c>
      <c r="I46" s="373"/>
      <c r="M46" s="7"/>
      <c r="N46" s="66"/>
      <c r="O46" s="66"/>
      <c r="Q46" s="373" t="s">
        <v>183</v>
      </c>
      <c r="R46" s="373"/>
      <c r="V46" s="66"/>
      <c r="W46" s="66"/>
      <c r="X46" s="66"/>
      <c r="Z46" s="373" t="s">
        <v>183</v>
      </c>
      <c r="AA46" s="373"/>
      <c r="AI46" s="373" t="s">
        <v>183</v>
      </c>
      <c r="AJ46" s="373"/>
    </row>
    <row r="47" spans="1:36" ht="12.75">
      <c r="A47" t="s">
        <v>173</v>
      </c>
      <c r="B47" s="249">
        <v>1.752</v>
      </c>
      <c r="C47" t="s">
        <v>208</v>
      </c>
      <c r="D47" s="66" t="s">
        <v>1</v>
      </c>
      <c r="E47" s="296">
        <f>'PEF''s'!E2</f>
        <v>9550378.481834507</v>
      </c>
      <c r="F47" s="66"/>
      <c r="H47" s="373" t="s">
        <v>184</v>
      </c>
      <c r="I47" s="373"/>
      <c r="M47" s="7"/>
      <c r="N47" s="66"/>
      <c r="O47" s="66"/>
      <c r="Q47" s="373" t="s">
        <v>184</v>
      </c>
      <c r="R47" s="373"/>
      <c r="X47" s="66"/>
      <c r="Z47" s="373" t="s">
        <v>184</v>
      </c>
      <c r="AA47" s="373"/>
      <c r="AI47" s="373" t="s">
        <v>184</v>
      </c>
      <c r="AJ47" s="373"/>
    </row>
    <row r="48" spans="1:33" ht="12.75">
      <c r="A48" t="s">
        <v>174</v>
      </c>
      <c r="B48" s="249">
        <v>16.4</v>
      </c>
      <c r="C48" t="s">
        <v>208</v>
      </c>
      <c r="D48" s="66" t="s">
        <v>0</v>
      </c>
      <c r="E48" s="296">
        <f>'PEF''s'!C2</f>
        <v>1359292542.255788</v>
      </c>
      <c r="F48" s="66" t="s">
        <v>64</v>
      </c>
      <c r="M48" s="7"/>
      <c r="N48" s="66"/>
      <c r="O48" s="66"/>
      <c r="X48" s="66"/>
      <c r="AE48" s="66"/>
      <c r="AF48" s="66"/>
      <c r="AG48" s="66"/>
    </row>
    <row r="49" spans="1:33" ht="12.75">
      <c r="A49" s="250" t="s">
        <v>165</v>
      </c>
      <c r="B49" s="249">
        <v>75</v>
      </c>
      <c r="C49" s="66" t="s">
        <v>73</v>
      </c>
      <c r="D49" s="66" t="s">
        <v>115</v>
      </c>
      <c r="E49" s="265">
        <v>27.027027027027</v>
      </c>
      <c r="F49" s="66" t="s">
        <v>116</v>
      </c>
      <c r="M49" s="7"/>
      <c r="N49" s="66"/>
      <c r="O49" s="66"/>
      <c r="V49" s="66"/>
      <c r="W49" s="66"/>
      <c r="X49" s="66"/>
      <c r="AE49" s="66"/>
      <c r="AF49" s="66"/>
      <c r="AG49" s="66"/>
    </row>
    <row r="50" spans="1:33" ht="12.75">
      <c r="A50" s="250" t="s">
        <v>166</v>
      </c>
      <c r="B50" s="249">
        <v>25</v>
      </c>
      <c r="C50" s="66" t="s">
        <v>73</v>
      </c>
      <c r="D50" s="66" t="s">
        <v>117</v>
      </c>
      <c r="E50" s="69">
        <f>B22</f>
        <v>222</v>
      </c>
      <c r="F50" s="66" t="s">
        <v>118</v>
      </c>
      <c r="M50" s="7"/>
      <c r="N50" s="66"/>
      <c r="O50" s="66"/>
      <c r="V50" s="66"/>
      <c r="W50" s="66"/>
      <c r="X50" s="66"/>
      <c r="AE50" s="66"/>
      <c r="AF50" s="66"/>
      <c r="AG50" s="66"/>
    </row>
    <row r="51" spans="1:33" ht="15">
      <c r="A51" s="393" t="s">
        <v>151</v>
      </c>
      <c r="B51" s="393"/>
      <c r="C51" s="393"/>
      <c r="D51" s="66" t="s">
        <v>119</v>
      </c>
      <c r="E51" s="69">
        <f>2.8*(10^(-15))</f>
        <v>2.8E-15</v>
      </c>
      <c r="F51" s="66"/>
      <c r="M51" s="7"/>
      <c r="N51" s="66"/>
      <c r="O51" s="66"/>
      <c r="V51" s="66"/>
      <c r="W51" s="66"/>
      <c r="X51" s="66"/>
      <c r="AE51" s="66"/>
      <c r="AF51" s="66"/>
      <c r="AG51" s="66"/>
    </row>
    <row r="52" spans="1:33" ht="12.75">
      <c r="A52" s="324" t="s">
        <v>215</v>
      </c>
      <c r="B52" s="325">
        <v>5</v>
      </c>
      <c r="C52" t="s">
        <v>98</v>
      </c>
      <c r="M52" s="222"/>
      <c r="N52" s="66"/>
      <c r="O52" s="66"/>
      <c r="V52" s="66"/>
      <c r="W52" s="66"/>
      <c r="X52" s="66"/>
      <c r="AE52" s="66"/>
      <c r="AF52" s="66"/>
      <c r="AG52" s="66"/>
    </row>
    <row r="53" spans="1:33" ht="12.75">
      <c r="A53" s="116" t="s">
        <v>177</v>
      </c>
      <c r="B53" s="256">
        <v>15</v>
      </c>
      <c r="C53" s="115" t="s">
        <v>84</v>
      </c>
      <c r="F53" s="68" t="s">
        <v>182</v>
      </c>
      <c r="M53" s="7"/>
      <c r="N53" s="66"/>
      <c r="O53" s="66"/>
      <c r="V53" s="66"/>
      <c r="W53" s="66"/>
      <c r="X53" s="66"/>
      <c r="AE53" s="66"/>
      <c r="AF53" s="66"/>
      <c r="AG53" s="66"/>
    </row>
    <row r="54" spans="1:13" ht="12.75">
      <c r="A54" s="116" t="s">
        <v>175</v>
      </c>
      <c r="B54" s="256">
        <v>55</v>
      </c>
      <c r="C54" s="116" t="s">
        <v>145</v>
      </c>
      <c r="F54" s="68"/>
      <c r="M54" s="7"/>
    </row>
    <row r="55" spans="1:33" ht="12.75">
      <c r="A55" s="116" t="s">
        <v>178</v>
      </c>
      <c r="B55" s="256">
        <v>5</v>
      </c>
      <c r="C55" s="114" t="s">
        <v>143</v>
      </c>
      <c r="F55" s="68"/>
      <c r="M55" s="7"/>
      <c r="N55" s="66"/>
      <c r="O55" s="66"/>
      <c r="V55" s="66"/>
      <c r="W55" s="66"/>
      <c r="X55" s="66"/>
      <c r="AE55" s="66"/>
      <c r="AF55" s="66"/>
      <c r="AG55" s="66"/>
    </row>
    <row r="56" spans="1:33" ht="12.75">
      <c r="A56" s="135" t="s">
        <v>100</v>
      </c>
      <c r="B56" s="249">
        <v>5</v>
      </c>
      <c r="C56" s="135" t="s">
        <v>98</v>
      </c>
      <c r="F56" s="68"/>
      <c r="M56" s="257"/>
      <c r="N56" s="66"/>
      <c r="O56" s="66"/>
      <c r="V56" s="66"/>
      <c r="W56" s="66"/>
      <c r="X56" s="66"/>
      <c r="AE56" s="66"/>
      <c r="AF56" s="66"/>
      <c r="AG56" s="66"/>
    </row>
    <row r="57" spans="1:13" ht="12.75">
      <c r="A57" s="71" t="s">
        <v>213</v>
      </c>
      <c r="B57" s="249">
        <v>75</v>
      </c>
      <c r="C57" s="67" t="s">
        <v>73</v>
      </c>
      <c r="M57" s="257"/>
    </row>
    <row r="58" spans="1:33" ht="12.75">
      <c r="A58" s="71" t="s">
        <v>214</v>
      </c>
      <c r="B58" s="249">
        <v>5</v>
      </c>
      <c r="C58" s="67" t="s">
        <v>207</v>
      </c>
      <c r="D58" s="66"/>
      <c r="E58" s="66"/>
      <c r="F58" s="66"/>
      <c r="M58" s="46"/>
      <c r="N58" s="66"/>
      <c r="O58" s="66"/>
      <c r="V58" s="66"/>
      <c r="W58" s="66"/>
      <c r="X58" s="66"/>
      <c r="AE58" s="66"/>
      <c r="AF58" s="66"/>
      <c r="AG58" s="66"/>
    </row>
    <row r="59" spans="1:33" ht="15">
      <c r="A59" s="408" t="s">
        <v>146</v>
      </c>
      <c r="B59" s="408"/>
      <c r="C59" s="408"/>
      <c r="D59" s="66"/>
      <c r="E59" s="66"/>
      <c r="F59" s="66"/>
      <c r="M59" s="257"/>
      <c r="N59" s="66"/>
      <c r="O59" s="66"/>
      <c r="V59" s="66"/>
      <c r="W59" s="66"/>
      <c r="X59" s="66"/>
      <c r="AE59" s="66"/>
      <c r="AF59" s="66"/>
      <c r="AG59" s="66"/>
    </row>
    <row r="60" spans="1:33" ht="12.75">
      <c r="A60" s="71" t="s">
        <v>216</v>
      </c>
      <c r="B60" s="325">
        <v>5</v>
      </c>
      <c r="C60" t="s">
        <v>98</v>
      </c>
      <c r="D60" s="66"/>
      <c r="E60" s="66"/>
      <c r="F60" s="66"/>
      <c r="M60" s="222"/>
      <c r="N60" s="66"/>
      <c r="O60" s="66"/>
      <c r="V60" s="66"/>
      <c r="W60" s="66"/>
      <c r="X60" s="66"/>
      <c r="AE60" s="66"/>
      <c r="AF60" s="66"/>
      <c r="AG60" s="66"/>
    </row>
    <row r="61" spans="1:33" ht="12.75">
      <c r="A61" s="116" t="s">
        <v>199</v>
      </c>
      <c r="B61" s="256">
        <v>15</v>
      </c>
      <c r="C61" s="115" t="s">
        <v>84</v>
      </c>
      <c r="D61" s="66"/>
      <c r="E61" s="66"/>
      <c r="F61" s="66"/>
      <c r="M61" s="222"/>
      <c r="N61" s="66"/>
      <c r="O61" s="66"/>
      <c r="V61" s="66"/>
      <c r="W61" s="66"/>
      <c r="X61" s="66"/>
      <c r="AE61" s="66"/>
      <c r="AF61" s="66"/>
      <c r="AG61" s="66"/>
    </row>
    <row r="62" spans="1:33" ht="12.75">
      <c r="A62" s="116" t="s">
        <v>176</v>
      </c>
      <c r="B62" s="256">
        <v>55</v>
      </c>
      <c r="C62" s="116" t="s">
        <v>145</v>
      </c>
      <c r="D62" s="66"/>
      <c r="E62" s="66"/>
      <c r="F62" s="66"/>
      <c r="M62" s="222"/>
      <c r="N62" s="66"/>
      <c r="O62" s="66"/>
      <c r="V62" s="66"/>
      <c r="W62" s="66"/>
      <c r="X62" s="66"/>
      <c r="AE62" s="66"/>
      <c r="AF62" s="66"/>
      <c r="AG62" s="66"/>
    </row>
    <row r="63" spans="1:33" ht="12.75">
      <c r="A63" s="116" t="s">
        <v>200</v>
      </c>
      <c r="B63" s="256">
        <v>5</v>
      </c>
      <c r="C63" s="114" t="s">
        <v>143</v>
      </c>
      <c r="D63" s="66"/>
      <c r="E63" s="66"/>
      <c r="F63" s="66"/>
      <c r="M63" s="222"/>
      <c r="N63" s="66"/>
      <c r="O63" s="66"/>
      <c r="V63" s="66"/>
      <c r="W63" s="66"/>
      <c r="X63" s="66"/>
      <c r="AE63" s="66"/>
      <c r="AF63" s="66"/>
      <c r="AG63" s="66"/>
    </row>
    <row r="64" spans="1:33" ht="12.75">
      <c r="A64" s="71" t="s">
        <v>97</v>
      </c>
      <c r="B64" s="249">
        <v>5</v>
      </c>
      <c r="C64" s="135" t="s">
        <v>98</v>
      </c>
      <c r="D64" s="66"/>
      <c r="E64" s="66"/>
      <c r="F64" s="66"/>
      <c r="M64" s="66"/>
      <c r="N64" s="66"/>
      <c r="O64" s="66"/>
      <c r="V64" s="66"/>
      <c r="W64" s="66"/>
      <c r="X64" s="66"/>
      <c r="AE64" s="66"/>
      <c r="AF64" s="66"/>
      <c r="AG64" s="66"/>
    </row>
    <row r="65" spans="1:33" ht="12.75">
      <c r="A65" s="71" t="s">
        <v>201</v>
      </c>
      <c r="B65" s="249">
        <v>75</v>
      </c>
      <c r="C65" s="67" t="s">
        <v>73</v>
      </c>
      <c r="D65" s="66"/>
      <c r="E65" s="66"/>
      <c r="F65" s="66"/>
      <c r="M65" s="66"/>
      <c r="N65" s="66"/>
      <c r="O65" s="66"/>
      <c r="V65" s="66"/>
      <c r="W65" s="66"/>
      <c r="X65" s="66"/>
      <c r="AE65" s="66"/>
      <c r="AF65" s="66"/>
      <c r="AG65" s="66"/>
    </row>
    <row r="66" spans="1:33" ht="12.75">
      <c r="A66" s="71" t="s">
        <v>202</v>
      </c>
      <c r="B66" s="249">
        <v>5</v>
      </c>
      <c r="C66" s="67" t="s">
        <v>207</v>
      </c>
      <c r="D66" s="66"/>
      <c r="E66" s="66"/>
      <c r="F66" s="66"/>
      <c r="M66" s="66"/>
      <c r="N66" s="66"/>
      <c r="O66" s="66"/>
      <c r="V66" s="66"/>
      <c r="W66" s="66"/>
      <c r="X66" s="66"/>
      <c r="AE66" s="66"/>
      <c r="AF66" s="66"/>
      <c r="AG66" s="66"/>
    </row>
    <row r="67" spans="1:33" ht="15">
      <c r="A67" s="407" t="s">
        <v>144</v>
      </c>
      <c r="B67" s="407"/>
      <c r="C67" s="407"/>
      <c r="D67" s="66"/>
      <c r="E67" s="66"/>
      <c r="F67" s="66"/>
      <c r="M67" s="66"/>
      <c r="N67" s="66"/>
      <c r="O67" s="66"/>
      <c r="V67" s="66"/>
      <c r="W67" s="66"/>
      <c r="X67" s="66"/>
      <c r="AE67" s="66"/>
      <c r="AF67" s="66"/>
      <c r="AG67" s="66"/>
    </row>
    <row r="68" spans="1:33" ht="12.75">
      <c r="A68" s="71" t="s">
        <v>217</v>
      </c>
      <c r="B68" s="325">
        <v>5</v>
      </c>
      <c r="C68" t="s">
        <v>98</v>
      </c>
      <c r="D68" s="66"/>
      <c r="E68" s="66"/>
      <c r="F68" s="66"/>
      <c r="M68" s="66"/>
      <c r="N68" s="66"/>
      <c r="O68" s="66"/>
      <c r="V68" s="66"/>
      <c r="W68" s="66"/>
      <c r="X68" s="66"/>
      <c r="AE68" s="66"/>
      <c r="AF68" s="66"/>
      <c r="AG68" s="66"/>
    </row>
    <row r="69" spans="1:33" ht="12.75">
      <c r="A69" s="116" t="s">
        <v>203</v>
      </c>
      <c r="B69" s="256">
        <v>15</v>
      </c>
      <c r="C69" s="115" t="s">
        <v>84</v>
      </c>
      <c r="D69" s="66"/>
      <c r="E69" s="66"/>
      <c r="F69" s="66"/>
      <c r="M69" s="66"/>
      <c r="N69" s="66"/>
      <c r="O69" s="66"/>
      <c r="V69" s="66"/>
      <c r="W69" s="66"/>
      <c r="X69" s="66"/>
      <c r="AE69" s="66"/>
      <c r="AF69" s="66"/>
      <c r="AG69" s="66"/>
    </row>
    <row r="70" spans="1:33" ht="12.75">
      <c r="A70" s="116" t="s">
        <v>169</v>
      </c>
      <c r="B70" s="256">
        <v>55</v>
      </c>
      <c r="C70" s="116" t="s">
        <v>145</v>
      </c>
      <c r="D70" s="66"/>
      <c r="E70" s="66"/>
      <c r="F70" s="66"/>
      <c r="M70" s="66"/>
      <c r="N70" s="66"/>
      <c r="O70" s="66"/>
      <c r="V70" s="66"/>
      <c r="W70" s="66"/>
      <c r="X70" s="66"/>
      <c r="AE70" s="66"/>
      <c r="AF70" s="66"/>
      <c r="AG70" s="66"/>
    </row>
    <row r="71" spans="1:33" ht="12.75">
      <c r="A71" s="116" t="s">
        <v>204</v>
      </c>
      <c r="B71" s="256">
        <v>5</v>
      </c>
      <c r="C71" s="114" t="s">
        <v>143</v>
      </c>
      <c r="D71" s="66"/>
      <c r="E71" s="66"/>
      <c r="F71" s="66"/>
      <c r="M71" s="66"/>
      <c r="N71" s="66"/>
      <c r="O71" s="66"/>
      <c r="V71" s="66"/>
      <c r="W71" s="66"/>
      <c r="X71" s="66"/>
      <c r="AE71" s="66"/>
      <c r="AF71" s="66"/>
      <c r="AG71" s="66"/>
    </row>
    <row r="72" spans="1:33" ht="12.75">
      <c r="A72" s="71" t="s">
        <v>99</v>
      </c>
      <c r="B72" s="249">
        <v>5</v>
      </c>
      <c r="C72" s="135" t="s">
        <v>98</v>
      </c>
      <c r="D72" s="66"/>
      <c r="E72" s="66"/>
      <c r="F72" s="66"/>
      <c r="M72" s="66"/>
      <c r="N72" s="66"/>
      <c r="O72" s="66"/>
      <c r="V72" s="66"/>
      <c r="W72" s="66"/>
      <c r="X72" s="66"/>
      <c r="AE72" s="66"/>
      <c r="AF72" s="66"/>
      <c r="AG72" s="66"/>
    </row>
    <row r="73" spans="1:33" ht="12.75">
      <c r="A73" s="71" t="s">
        <v>205</v>
      </c>
      <c r="B73" s="249">
        <v>75</v>
      </c>
      <c r="C73" s="67" t="s">
        <v>73</v>
      </c>
      <c r="D73" s="66"/>
      <c r="E73" s="66"/>
      <c r="F73" s="66"/>
      <c r="M73" s="66"/>
      <c r="N73" s="66"/>
      <c r="O73" s="66"/>
      <c r="V73" s="66"/>
      <c r="W73" s="66"/>
      <c r="X73" s="66"/>
      <c r="AE73" s="66"/>
      <c r="AF73" s="66"/>
      <c r="AG73" s="66"/>
    </row>
    <row r="74" spans="1:33" ht="12.75">
      <c r="A74" s="71" t="s">
        <v>206</v>
      </c>
      <c r="B74" s="249">
        <v>5</v>
      </c>
      <c r="C74" s="67" t="s">
        <v>207</v>
      </c>
      <c r="D74" s="66"/>
      <c r="E74" s="66"/>
      <c r="F74" s="66"/>
      <c r="M74" s="66"/>
      <c r="N74" s="66"/>
      <c r="O74" s="66"/>
      <c r="V74" s="66"/>
      <c r="W74" s="66"/>
      <c r="X74" s="66"/>
      <c r="AE74" s="66"/>
      <c r="AF74" s="66"/>
      <c r="AG74" s="66"/>
    </row>
    <row r="75" spans="4:33" ht="12.75">
      <c r="D75" s="66"/>
      <c r="E75" s="66"/>
      <c r="F75" s="66"/>
      <c r="M75" s="66"/>
      <c r="N75" s="66"/>
      <c r="O75" s="66"/>
      <c r="V75" s="66"/>
      <c r="W75" s="66"/>
      <c r="X75" s="66"/>
      <c r="AE75" s="66"/>
      <c r="AF75" s="66"/>
      <c r="AG75" s="66"/>
    </row>
    <row r="76" spans="4:33" ht="12.75">
      <c r="D76" s="66"/>
      <c r="E76" s="66"/>
      <c r="F76" s="66"/>
      <c r="M76" s="66"/>
      <c r="N76" s="66"/>
      <c r="O76" s="66"/>
      <c r="V76" s="66"/>
      <c r="W76" s="66"/>
      <c r="X76" s="66"/>
      <c r="AE76" s="66"/>
      <c r="AF76" s="66"/>
      <c r="AG76" s="66"/>
    </row>
    <row r="77" spans="4:33" ht="12.75">
      <c r="D77" s="66"/>
      <c r="E77" s="66"/>
      <c r="F77" s="66"/>
      <c r="M77" s="66"/>
      <c r="N77" s="66"/>
      <c r="O77" s="66"/>
      <c r="V77" s="66"/>
      <c r="W77" s="66"/>
      <c r="X77" s="66"/>
      <c r="AE77" s="66"/>
      <c r="AF77" s="66"/>
      <c r="AG77" s="66"/>
    </row>
    <row r="78" spans="4:33" ht="12.75">
      <c r="D78" s="66"/>
      <c r="E78" s="66"/>
      <c r="F78" s="66"/>
      <c r="M78" s="66"/>
      <c r="N78" s="66"/>
      <c r="O78" s="66"/>
      <c r="V78" s="66"/>
      <c r="W78" s="66"/>
      <c r="X78" s="66"/>
      <c r="AE78" s="66"/>
      <c r="AF78" s="66"/>
      <c r="AG78" s="66"/>
    </row>
    <row r="79" spans="4:33" ht="12.75">
      <c r="D79" s="66"/>
      <c r="E79" s="66"/>
      <c r="F79" s="66"/>
      <c r="M79" s="66"/>
      <c r="N79" s="66"/>
      <c r="O79" s="66"/>
      <c r="V79" s="66"/>
      <c r="W79" s="66"/>
      <c r="X79" s="66"/>
      <c r="AE79" s="66"/>
      <c r="AF79" s="66"/>
      <c r="AG79" s="66"/>
    </row>
    <row r="80" spans="4:33" ht="12.75">
      <c r="D80" s="66"/>
      <c r="E80" s="66"/>
      <c r="F80" s="66"/>
      <c r="M80" s="66"/>
      <c r="N80" s="66"/>
      <c r="O80" s="66"/>
      <c r="V80" s="66"/>
      <c r="W80" s="66"/>
      <c r="X80" s="66"/>
      <c r="AE80" s="66"/>
      <c r="AF80" s="66"/>
      <c r="AG80" s="66"/>
    </row>
    <row r="81" spans="4:33" ht="12.75">
      <c r="D81" s="66"/>
      <c r="E81" s="66"/>
      <c r="F81" s="66"/>
      <c r="M81" s="66"/>
      <c r="N81" s="66"/>
      <c r="O81" s="66"/>
      <c r="V81" s="66"/>
      <c r="W81" s="66"/>
      <c r="X81" s="66"/>
      <c r="AE81" s="66"/>
      <c r="AF81" s="66"/>
      <c r="AG81" s="66"/>
    </row>
    <row r="82" spans="4:33" ht="12.75">
      <c r="D82" s="66"/>
      <c r="E82" s="66"/>
      <c r="F82" s="66"/>
      <c r="M82" s="66"/>
      <c r="N82" s="66"/>
      <c r="O82" s="66"/>
      <c r="V82" s="66"/>
      <c r="W82" s="66"/>
      <c r="X82" s="66"/>
      <c r="AE82" s="66"/>
      <c r="AF82" s="66"/>
      <c r="AG82" s="66"/>
    </row>
    <row r="83" spans="4:33" ht="12.75">
      <c r="D83" s="66"/>
      <c r="E83" s="66"/>
      <c r="F83" s="66"/>
      <c r="M83" s="66"/>
      <c r="N83" s="66"/>
      <c r="O83" s="66"/>
      <c r="V83" s="66"/>
      <c r="W83" s="66"/>
      <c r="X83" s="66"/>
      <c r="AE83" s="66"/>
      <c r="AF83" s="66"/>
      <c r="AG83" s="66"/>
    </row>
    <row r="84" spans="4:33" ht="12.75">
      <c r="D84" s="66"/>
      <c r="E84" s="66"/>
      <c r="F84" s="66"/>
      <c r="M84" s="66"/>
      <c r="N84" s="66"/>
      <c r="O84" s="66"/>
      <c r="V84" s="66"/>
      <c r="W84" s="66"/>
      <c r="X84" s="66"/>
      <c r="AE84" s="66"/>
      <c r="AF84" s="66"/>
      <c r="AG84" s="66"/>
    </row>
    <row r="85" spans="4:33" ht="12.75">
      <c r="D85" s="66"/>
      <c r="E85" s="66"/>
      <c r="F85" s="66"/>
      <c r="M85" s="66"/>
      <c r="N85" s="66"/>
      <c r="O85" s="66"/>
      <c r="V85" s="66"/>
      <c r="W85" s="66"/>
      <c r="X85" s="66"/>
      <c r="AE85" s="66"/>
      <c r="AF85" s="66"/>
      <c r="AG85" s="66"/>
    </row>
    <row r="86" spans="4:33" ht="12.75">
      <c r="D86" s="66"/>
      <c r="E86" s="66"/>
      <c r="F86" s="66"/>
      <c r="M86" s="66"/>
      <c r="N86" s="66"/>
      <c r="O86" s="66"/>
      <c r="V86" s="66"/>
      <c r="W86" s="66"/>
      <c r="X86" s="66"/>
      <c r="AE86" s="66"/>
      <c r="AF86" s="66"/>
      <c r="AG86" s="66"/>
    </row>
    <row r="87" spans="4:33" ht="12.75">
      <c r="D87" s="66"/>
      <c r="E87" s="66"/>
      <c r="F87" s="66"/>
      <c r="M87" s="66"/>
      <c r="N87" s="66"/>
      <c r="O87" s="66"/>
      <c r="V87" s="66"/>
      <c r="W87" s="66"/>
      <c r="X87" s="66"/>
      <c r="AE87" s="66"/>
      <c r="AF87" s="66"/>
      <c r="AG87" s="66"/>
    </row>
    <row r="88" spans="4:33" ht="12.75">
      <c r="D88" s="66"/>
      <c r="E88" s="66"/>
      <c r="F88" s="66"/>
      <c r="M88" s="66"/>
      <c r="N88" s="66"/>
      <c r="O88" s="66"/>
      <c r="V88" s="66"/>
      <c r="W88" s="66"/>
      <c r="X88" s="66"/>
      <c r="AE88" s="66"/>
      <c r="AF88" s="66"/>
      <c r="AG88" s="66"/>
    </row>
    <row r="89" spans="4:33" ht="12.75">
      <c r="D89" s="66"/>
      <c r="E89" s="66"/>
      <c r="F89" s="66"/>
      <c r="M89" s="66"/>
      <c r="N89" s="66"/>
      <c r="O89" s="66"/>
      <c r="V89" s="66"/>
      <c r="W89" s="66"/>
      <c r="X89" s="66"/>
      <c r="AE89" s="66"/>
      <c r="AF89" s="66"/>
      <c r="AG89" s="66"/>
    </row>
    <row r="90" spans="4:33" ht="12.75">
      <c r="D90" s="66"/>
      <c r="E90" s="66"/>
      <c r="F90" s="66"/>
      <c r="M90" s="66"/>
      <c r="N90" s="66"/>
      <c r="O90" s="66"/>
      <c r="V90" s="66"/>
      <c r="W90" s="66"/>
      <c r="X90" s="66"/>
      <c r="AE90" s="66"/>
      <c r="AF90" s="66"/>
      <c r="AG90" s="66"/>
    </row>
    <row r="91" spans="4:33" ht="12.75">
      <c r="D91" s="66"/>
      <c r="E91" s="66"/>
      <c r="F91" s="66"/>
      <c r="M91" s="66"/>
      <c r="N91" s="66"/>
      <c r="O91" s="66"/>
      <c r="V91" s="66"/>
      <c r="W91" s="66"/>
      <c r="X91" s="66"/>
      <c r="AE91" s="66"/>
      <c r="AF91" s="66"/>
      <c r="AG91" s="66"/>
    </row>
    <row r="92" spans="4:33" ht="12.75">
      <c r="D92" s="66"/>
      <c r="E92" s="66"/>
      <c r="F92" s="66"/>
      <c r="M92" s="66"/>
      <c r="N92" s="66"/>
      <c r="O92" s="66"/>
      <c r="V92" s="66"/>
      <c r="W92" s="66"/>
      <c r="X92" s="66"/>
      <c r="AE92" s="66"/>
      <c r="AF92" s="66"/>
      <c r="AG92" s="66"/>
    </row>
    <row r="93" spans="4:33" ht="12.75">
      <c r="D93" s="66"/>
      <c r="E93" s="66"/>
      <c r="F93" s="66"/>
      <c r="M93" s="66"/>
      <c r="N93" s="66"/>
      <c r="O93" s="66"/>
      <c r="V93" s="66"/>
      <c r="W93" s="66"/>
      <c r="X93" s="66"/>
      <c r="AE93" s="66"/>
      <c r="AF93" s="66"/>
      <c r="AG93" s="66"/>
    </row>
    <row r="94" spans="4:33" ht="12.75">
      <c r="D94" s="66"/>
      <c r="E94" s="66"/>
      <c r="F94" s="66"/>
      <c r="M94" s="66"/>
      <c r="N94" s="66"/>
      <c r="O94" s="66"/>
      <c r="V94" s="66"/>
      <c r="W94" s="66"/>
      <c r="X94" s="66"/>
      <c r="AE94" s="66"/>
      <c r="AF94" s="66"/>
      <c r="AG94" s="66"/>
    </row>
    <row r="95" spans="4:33" ht="12.75">
      <c r="D95" s="66"/>
      <c r="E95" s="66"/>
      <c r="F95" s="66"/>
      <c r="M95" s="66"/>
      <c r="N95" s="66"/>
      <c r="O95" s="66"/>
      <c r="V95" s="66"/>
      <c r="W95" s="66"/>
      <c r="X95" s="66"/>
      <c r="AE95" s="66"/>
      <c r="AF95" s="66"/>
      <c r="AG95" s="66"/>
    </row>
    <row r="96" spans="4:33" ht="12.75">
      <c r="D96" s="66"/>
      <c r="E96" s="66"/>
      <c r="F96" s="66"/>
      <c r="M96" s="66"/>
      <c r="N96" s="66"/>
      <c r="O96" s="66"/>
      <c r="V96" s="66"/>
      <c r="W96" s="66"/>
      <c r="X96" s="66"/>
      <c r="AE96" s="66"/>
      <c r="AF96" s="66"/>
      <c r="AG96" s="66"/>
    </row>
    <row r="97" spans="4:33" ht="12.75">
      <c r="D97" s="66"/>
      <c r="E97" s="66"/>
      <c r="F97" s="66"/>
      <c r="M97" s="66"/>
      <c r="N97" s="66"/>
      <c r="O97" s="66"/>
      <c r="V97" s="66"/>
      <c r="W97" s="66"/>
      <c r="X97" s="66"/>
      <c r="AE97" s="66"/>
      <c r="AF97" s="66"/>
      <c r="AG97" s="66"/>
    </row>
    <row r="98" spans="4:33" ht="12.75">
      <c r="D98" s="66"/>
      <c r="E98" s="66"/>
      <c r="F98" s="66"/>
      <c r="M98" s="66"/>
      <c r="N98" s="66"/>
      <c r="O98" s="66"/>
      <c r="V98" s="66"/>
      <c r="W98" s="66"/>
      <c r="X98" s="66"/>
      <c r="AE98" s="66"/>
      <c r="AF98" s="66"/>
      <c r="AG98" s="66"/>
    </row>
    <row r="99" spans="4:33" ht="12.75">
      <c r="D99" s="66"/>
      <c r="E99" s="66"/>
      <c r="F99" s="66"/>
      <c r="M99" s="66"/>
      <c r="N99" s="66"/>
      <c r="O99" s="66"/>
      <c r="V99" s="66"/>
      <c r="W99" s="66"/>
      <c r="X99" s="66"/>
      <c r="AE99" s="66"/>
      <c r="AF99" s="66"/>
      <c r="AG99" s="66"/>
    </row>
    <row r="100" spans="4:33" ht="12.75">
      <c r="D100" s="66"/>
      <c r="E100" s="66"/>
      <c r="F100" s="66"/>
      <c r="M100" s="66"/>
      <c r="N100" s="66"/>
      <c r="O100" s="66"/>
      <c r="V100" s="66"/>
      <c r="W100" s="66"/>
      <c r="X100" s="66"/>
      <c r="AE100" s="66"/>
      <c r="AF100" s="66"/>
      <c r="AG100" s="66"/>
    </row>
    <row r="101" spans="4:33" ht="12.75">
      <c r="D101" s="66"/>
      <c r="E101" s="66"/>
      <c r="F101" s="66"/>
      <c r="M101" s="66"/>
      <c r="N101" s="66"/>
      <c r="O101" s="66"/>
      <c r="V101" s="66"/>
      <c r="W101" s="66"/>
      <c r="X101" s="66"/>
      <c r="AE101" s="66"/>
      <c r="AF101" s="66"/>
      <c r="AG101" s="66"/>
    </row>
    <row r="102" spans="4:33" ht="12.75">
      <c r="D102" s="66"/>
      <c r="E102" s="66"/>
      <c r="F102" s="66"/>
      <c r="M102" s="66"/>
      <c r="N102" s="66"/>
      <c r="O102" s="66"/>
      <c r="V102" s="66"/>
      <c r="W102" s="66"/>
      <c r="X102" s="66"/>
      <c r="AE102" s="66"/>
      <c r="AF102" s="66"/>
      <c r="AG102" s="66"/>
    </row>
    <row r="103" spans="4:33" ht="12.75">
      <c r="D103" s="66"/>
      <c r="E103" s="66"/>
      <c r="F103" s="66"/>
      <c r="M103" s="66"/>
      <c r="N103" s="66"/>
      <c r="O103" s="66"/>
      <c r="V103" s="66"/>
      <c r="W103" s="66"/>
      <c r="X103" s="66"/>
      <c r="AE103" s="66"/>
      <c r="AF103" s="66"/>
      <c r="AG103" s="66"/>
    </row>
    <row r="104" spans="4:33" ht="12.75">
      <c r="D104" s="66"/>
      <c r="E104" s="66"/>
      <c r="F104" s="66"/>
      <c r="M104" s="66"/>
      <c r="N104" s="66"/>
      <c r="O104" s="66"/>
      <c r="V104" s="66"/>
      <c r="W104" s="66"/>
      <c r="X104" s="66"/>
      <c r="AE104" s="66"/>
      <c r="AF104" s="66"/>
      <c r="AG104" s="66"/>
    </row>
    <row r="105" spans="4:33" ht="12.75">
      <c r="D105" s="66"/>
      <c r="E105" s="66"/>
      <c r="F105" s="66"/>
      <c r="M105" s="66"/>
      <c r="N105" s="66"/>
      <c r="O105" s="66"/>
      <c r="V105" s="66"/>
      <c r="W105" s="66"/>
      <c r="X105" s="66"/>
      <c r="AE105" s="66"/>
      <c r="AF105" s="66"/>
      <c r="AG105" s="66"/>
    </row>
    <row r="106" spans="4:33" ht="12.75">
      <c r="D106" s="66"/>
      <c r="E106" s="66"/>
      <c r="F106" s="66"/>
      <c r="M106" s="66"/>
      <c r="N106" s="66"/>
      <c r="O106" s="66"/>
      <c r="V106" s="66"/>
      <c r="W106" s="66"/>
      <c r="X106" s="66"/>
      <c r="AE106" s="66"/>
      <c r="AF106" s="66"/>
      <c r="AG106" s="66"/>
    </row>
    <row r="107" spans="4:33" ht="12.75">
      <c r="D107" s="66"/>
      <c r="E107" s="66"/>
      <c r="F107" s="66"/>
      <c r="M107" s="66"/>
      <c r="N107" s="66"/>
      <c r="O107" s="66"/>
      <c r="V107" s="66"/>
      <c r="W107" s="66"/>
      <c r="X107" s="66"/>
      <c r="AE107" s="66"/>
      <c r="AF107" s="66"/>
      <c r="AG107" s="66"/>
    </row>
    <row r="108" spans="4:33" ht="12.75">
      <c r="D108" s="66"/>
      <c r="E108" s="66"/>
      <c r="F108" s="66"/>
      <c r="M108" s="66"/>
      <c r="N108" s="66"/>
      <c r="O108" s="66"/>
      <c r="V108" s="66"/>
      <c r="W108" s="66"/>
      <c r="X108" s="66"/>
      <c r="AE108" s="66"/>
      <c r="AF108" s="66"/>
      <c r="AG108" s="66"/>
    </row>
    <row r="109" spans="4:33" ht="12.75">
      <c r="D109" s="66"/>
      <c r="E109" s="66"/>
      <c r="F109" s="66"/>
      <c r="M109" s="66"/>
      <c r="N109" s="66"/>
      <c r="O109" s="66"/>
      <c r="V109" s="66"/>
      <c r="W109" s="66"/>
      <c r="X109" s="66"/>
      <c r="AE109" s="66"/>
      <c r="AF109" s="66"/>
      <c r="AG109" s="66"/>
    </row>
    <row r="110" spans="4:33" ht="12.75">
      <c r="D110" s="66"/>
      <c r="E110" s="66"/>
      <c r="F110" s="66"/>
      <c r="M110" s="66"/>
      <c r="N110" s="66"/>
      <c r="O110" s="66"/>
      <c r="V110" s="66"/>
      <c r="W110" s="66"/>
      <c r="X110" s="66"/>
      <c r="AE110" s="66"/>
      <c r="AF110" s="66"/>
      <c r="AG110" s="66"/>
    </row>
    <row r="111" spans="4:33" ht="12.75">
      <c r="D111" s="66"/>
      <c r="E111" s="66"/>
      <c r="F111" s="66"/>
      <c r="M111" s="66"/>
      <c r="N111" s="66"/>
      <c r="O111" s="66"/>
      <c r="V111" s="66"/>
      <c r="W111" s="66"/>
      <c r="X111" s="66"/>
      <c r="AE111" s="66"/>
      <c r="AF111" s="66"/>
      <c r="AG111" s="66"/>
    </row>
    <row r="112" spans="4:33" ht="12.75">
      <c r="D112" s="66"/>
      <c r="E112" s="66"/>
      <c r="F112" s="66"/>
      <c r="M112" s="66"/>
      <c r="N112" s="66"/>
      <c r="O112" s="66"/>
      <c r="V112" s="66"/>
      <c r="W112" s="66"/>
      <c r="X112" s="66"/>
      <c r="AE112" s="66"/>
      <c r="AF112" s="66"/>
      <c r="AG112" s="66"/>
    </row>
    <row r="113" spans="4:33" ht="12.75">
      <c r="D113" s="66"/>
      <c r="E113" s="66"/>
      <c r="F113" s="66"/>
      <c r="M113" s="66"/>
      <c r="N113" s="66"/>
      <c r="O113" s="66"/>
      <c r="V113" s="66"/>
      <c r="W113" s="66"/>
      <c r="X113" s="66"/>
      <c r="AE113" s="66"/>
      <c r="AF113" s="66"/>
      <c r="AG113" s="66"/>
    </row>
    <row r="114" spans="4:33" ht="12.75">
      <c r="D114" s="66"/>
      <c r="E114" s="66"/>
      <c r="F114" s="66"/>
      <c r="M114" s="66"/>
      <c r="N114" s="66"/>
      <c r="O114" s="66"/>
      <c r="V114" s="66"/>
      <c r="W114" s="66"/>
      <c r="X114" s="66"/>
      <c r="AE114" s="66"/>
      <c r="AF114" s="66"/>
      <c r="AG114" s="66"/>
    </row>
    <row r="115" spans="4:33" ht="12.75">
      <c r="D115" s="66"/>
      <c r="E115" s="66"/>
      <c r="F115" s="66"/>
      <c r="M115" s="66"/>
      <c r="N115" s="66"/>
      <c r="O115" s="66"/>
      <c r="V115" s="66"/>
      <c r="W115" s="66"/>
      <c r="X115" s="66"/>
      <c r="AE115" s="66"/>
      <c r="AF115" s="66"/>
      <c r="AG115" s="66"/>
    </row>
    <row r="116" spans="4:33" ht="12.75">
      <c r="D116" s="66"/>
      <c r="E116" s="66"/>
      <c r="F116" s="66"/>
      <c r="M116" s="66"/>
      <c r="N116" s="66"/>
      <c r="O116" s="66"/>
      <c r="V116" s="66"/>
      <c r="W116" s="66"/>
      <c r="X116" s="66"/>
      <c r="AE116" s="66"/>
      <c r="AF116" s="66"/>
      <c r="AG116" s="66"/>
    </row>
    <row r="117" spans="4:33" ht="12.75">
      <c r="D117" s="66"/>
      <c r="E117" s="66"/>
      <c r="F117" s="66"/>
      <c r="M117" s="66"/>
      <c r="N117" s="66"/>
      <c r="O117" s="66"/>
      <c r="V117" s="66"/>
      <c r="W117" s="66"/>
      <c r="X117" s="66"/>
      <c r="AE117" s="66"/>
      <c r="AF117" s="66"/>
      <c r="AG117" s="66"/>
    </row>
    <row r="118" spans="4:33" ht="12.75">
      <c r="D118" s="66"/>
      <c r="E118" s="66"/>
      <c r="F118" s="66"/>
      <c r="M118" s="66"/>
      <c r="N118" s="66"/>
      <c r="O118" s="66"/>
      <c r="V118" s="66"/>
      <c r="W118" s="66"/>
      <c r="X118" s="66"/>
      <c r="AE118" s="66"/>
      <c r="AF118" s="66"/>
      <c r="AG118" s="66"/>
    </row>
    <row r="119" spans="4:33" ht="12.75">
      <c r="D119" s="66"/>
      <c r="E119" s="66"/>
      <c r="F119" s="66"/>
      <c r="M119" s="66"/>
      <c r="N119" s="66"/>
      <c r="O119" s="66"/>
      <c r="V119" s="66"/>
      <c r="W119" s="66"/>
      <c r="X119" s="66"/>
      <c r="AE119" s="66"/>
      <c r="AF119" s="66"/>
      <c r="AG119" s="66"/>
    </row>
    <row r="120" spans="4:33" ht="12.75">
      <c r="D120" s="66"/>
      <c r="E120" s="66"/>
      <c r="F120" s="66"/>
      <c r="M120" s="66"/>
      <c r="N120" s="66"/>
      <c r="O120" s="66"/>
      <c r="V120" s="66"/>
      <c r="W120" s="66"/>
      <c r="X120" s="66"/>
      <c r="AE120" s="66"/>
      <c r="AF120" s="66"/>
      <c r="AG120" s="66"/>
    </row>
    <row r="121" spans="4:33" ht="12.75">
      <c r="D121" s="66"/>
      <c r="E121" s="66"/>
      <c r="F121" s="66"/>
      <c r="M121" s="66"/>
      <c r="N121" s="66"/>
      <c r="O121" s="66"/>
      <c r="V121" s="66"/>
      <c r="W121" s="66"/>
      <c r="X121" s="66"/>
      <c r="AE121" s="66"/>
      <c r="AF121" s="66"/>
      <c r="AG121" s="66"/>
    </row>
    <row r="122" spans="4:33" ht="12.75">
      <c r="D122" s="66"/>
      <c r="E122" s="66"/>
      <c r="F122" s="66"/>
      <c r="M122" s="66"/>
      <c r="N122" s="66"/>
      <c r="O122" s="66"/>
      <c r="V122" s="66"/>
      <c r="W122" s="66"/>
      <c r="X122" s="66"/>
      <c r="AE122" s="66"/>
      <c r="AF122" s="66"/>
      <c r="AG122" s="66"/>
    </row>
    <row r="123" spans="4:33" ht="12.75">
      <c r="D123" s="66"/>
      <c r="E123" s="66"/>
      <c r="F123" s="66"/>
      <c r="M123" s="66"/>
      <c r="N123" s="66"/>
      <c r="O123" s="66"/>
      <c r="V123" s="66"/>
      <c r="W123" s="66"/>
      <c r="X123" s="66"/>
      <c r="AE123" s="66"/>
      <c r="AF123" s="66"/>
      <c r="AG123" s="66"/>
    </row>
    <row r="124" spans="4:33" ht="12.75">
      <c r="D124" s="66"/>
      <c r="E124" s="66"/>
      <c r="F124" s="66"/>
      <c r="M124" s="66"/>
      <c r="N124" s="66"/>
      <c r="O124" s="66"/>
      <c r="V124" s="66"/>
      <c r="W124" s="66"/>
      <c r="X124" s="66"/>
      <c r="AE124" s="66"/>
      <c r="AF124" s="66"/>
      <c r="AG124" s="66"/>
    </row>
    <row r="125" spans="4:33" ht="12.75">
      <c r="D125" s="66"/>
      <c r="E125" s="66"/>
      <c r="F125" s="66"/>
      <c r="M125" s="66"/>
      <c r="N125" s="66"/>
      <c r="O125" s="66"/>
      <c r="V125" s="66"/>
      <c r="W125" s="66"/>
      <c r="X125" s="66"/>
      <c r="AE125" s="66"/>
      <c r="AF125" s="66"/>
      <c r="AG125" s="66"/>
    </row>
    <row r="126" spans="4:33" ht="12.75">
      <c r="D126" s="66"/>
      <c r="E126" s="66"/>
      <c r="F126" s="66"/>
      <c r="M126" s="66"/>
      <c r="N126" s="66"/>
      <c r="O126" s="66"/>
      <c r="V126" s="66"/>
      <c r="W126" s="66"/>
      <c r="X126" s="66"/>
      <c r="AE126" s="66"/>
      <c r="AF126" s="66"/>
      <c r="AG126" s="66"/>
    </row>
    <row r="127" spans="1:33" ht="12.75">
      <c r="A127" s="81"/>
      <c r="B127" s="79"/>
      <c r="C127" s="81"/>
      <c r="D127" s="66"/>
      <c r="E127" s="66"/>
      <c r="F127" s="66"/>
      <c r="M127" s="66"/>
      <c r="N127" s="66"/>
      <c r="O127" s="66"/>
      <c r="V127" s="66"/>
      <c r="W127" s="66"/>
      <c r="X127" s="66"/>
      <c r="AE127" s="66"/>
      <c r="AF127" s="66"/>
      <c r="AG127" s="66"/>
    </row>
    <row r="128" spans="1:33" ht="12.75">
      <c r="A128" s="81"/>
      <c r="B128" s="80"/>
      <c r="C128" s="81"/>
      <c r="D128" s="66"/>
      <c r="E128" s="66"/>
      <c r="F128" s="66"/>
      <c r="M128" s="66"/>
      <c r="N128" s="66"/>
      <c r="O128" s="66"/>
      <c r="V128" s="66"/>
      <c r="W128" s="66"/>
      <c r="X128" s="66"/>
      <c r="AE128" s="66"/>
      <c r="AF128" s="66"/>
      <c r="AG128" s="66"/>
    </row>
    <row r="129" spans="1:33" ht="12.75">
      <c r="A129" s="81"/>
      <c r="B129" s="80"/>
      <c r="C129" s="81"/>
      <c r="D129" s="66"/>
      <c r="E129" s="66"/>
      <c r="F129" s="66"/>
      <c r="M129" s="66"/>
      <c r="N129" s="66"/>
      <c r="O129" s="66"/>
      <c r="V129" s="66"/>
      <c r="W129" s="66"/>
      <c r="X129" s="66"/>
      <c r="AE129" s="66"/>
      <c r="AF129" s="66"/>
      <c r="AG129" s="66"/>
    </row>
    <row r="130" spans="1:33" ht="12.75">
      <c r="A130" s="72"/>
      <c r="B130" s="72"/>
      <c r="C130" s="72"/>
      <c r="D130" s="66"/>
      <c r="E130" s="66"/>
      <c r="F130" s="66"/>
      <c r="M130" s="66"/>
      <c r="N130" s="66"/>
      <c r="O130" s="66"/>
      <c r="V130" s="66"/>
      <c r="W130" s="66"/>
      <c r="X130" s="66"/>
      <c r="AE130" s="66"/>
      <c r="AF130" s="66"/>
      <c r="AG130" s="66"/>
    </row>
    <row r="131" spans="4:33" ht="12.75">
      <c r="D131" s="66"/>
      <c r="E131" s="66"/>
      <c r="F131" s="66"/>
      <c r="M131" s="66"/>
      <c r="N131" s="66"/>
      <c r="O131" s="66"/>
      <c r="V131" s="66"/>
      <c r="W131" s="66"/>
      <c r="X131" s="66"/>
      <c r="AE131" s="66"/>
      <c r="AF131" s="66"/>
      <c r="AG131" s="66"/>
    </row>
    <row r="132" spans="4:33" ht="12.75">
      <c r="D132" s="66"/>
      <c r="E132" s="66"/>
      <c r="F132" s="66"/>
      <c r="M132" s="66"/>
      <c r="N132" s="66"/>
      <c r="O132" s="66"/>
      <c r="V132" s="66"/>
      <c r="W132" s="66"/>
      <c r="X132" s="66"/>
      <c r="AE132" s="66"/>
      <c r="AF132" s="66"/>
      <c r="AG132" s="66"/>
    </row>
    <row r="133" spans="4:33" ht="12.75">
      <c r="D133" s="66"/>
      <c r="E133" s="66"/>
      <c r="F133" s="66"/>
      <c r="M133" s="66"/>
      <c r="N133" s="66"/>
      <c r="O133" s="66"/>
      <c r="V133" s="66"/>
      <c r="W133" s="66"/>
      <c r="X133" s="66"/>
      <c r="AE133" s="66"/>
      <c r="AF133" s="66"/>
      <c r="AG133" s="66"/>
    </row>
    <row r="134" spans="4:33" ht="12.75">
      <c r="D134" s="66"/>
      <c r="E134" s="66"/>
      <c r="F134" s="66"/>
      <c r="M134" s="66"/>
      <c r="N134" s="66"/>
      <c r="O134" s="66"/>
      <c r="V134" s="66"/>
      <c r="W134" s="66"/>
      <c r="X134" s="66"/>
      <c r="AE134" s="66"/>
      <c r="AF134" s="66"/>
      <c r="AG134" s="66"/>
    </row>
    <row r="135" spans="4:33" ht="12.75">
      <c r="D135" s="66"/>
      <c r="E135" s="66"/>
      <c r="F135" s="66"/>
      <c r="M135" s="66"/>
      <c r="N135" s="66"/>
      <c r="O135" s="66"/>
      <c r="V135" s="66"/>
      <c r="W135" s="66"/>
      <c r="X135" s="66"/>
      <c r="AE135" s="66"/>
      <c r="AF135" s="66"/>
      <c r="AG135" s="66"/>
    </row>
    <row r="136" spans="4:33" ht="12.75">
      <c r="D136" s="66"/>
      <c r="E136" s="66"/>
      <c r="F136" s="66"/>
      <c r="M136" s="66"/>
      <c r="N136" s="66"/>
      <c r="O136" s="66"/>
      <c r="V136" s="66"/>
      <c r="W136" s="66"/>
      <c r="X136" s="66"/>
      <c r="AE136" s="66"/>
      <c r="AF136" s="66"/>
      <c r="AG136" s="66"/>
    </row>
    <row r="137" spans="4:33" ht="12.75">
      <c r="D137" s="66"/>
      <c r="E137" s="66"/>
      <c r="F137" s="66"/>
      <c r="M137" s="66"/>
      <c r="N137" s="66"/>
      <c r="O137" s="66"/>
      <c r="V137" s="66"/>
      <c r="W137" s="66"/>
      <c r="X137" s="66"/>
      <c r="AE137" s="66"/>
      <c r="AF137" s="66"/>
      <c r="AG137" s="66"/>
    </row>
    <row r="138" spans="4:33" ht="12.75">
      <c r="D138" s="66"/>
      <c r="E138" s="66"/>
      <c r="F138" s="66"/>
      <c r="M138" s="66"/>
      <c r="N138" s="66"/>
      <c r="O138" s="66"/>
      <c r="V138" s="66"/>
      <c r="W138" s="66"/>
      <c r="X138" s="66"/>
      <c r="AE138" s="66"/>
      <c r="AF138" s="66"/>
      <c r="AG138" s="66"/>
    </row>
    <row r="139" spans="4:33" ht="12.75">
      <c r="D139" s="66"/>
      <c r="E139" s="66"/>
      <c r="F139" s="66"/>
      <c r="M139" s="66"/>
      <c r="N139" s="66"/>
      <c r="O139" s="66"/>
      <c r="V139" s="66"/>
      <c r="W139" s="66"/>
      <c r="X139" s="66"/>
      <c r="AE139" s="66"/>
      <c r="AF139" s="66"/>
      <c r="AG139" s="66"/>
    </row>
    <row r="140" spans="4:33" ht="12.75">
      <c r="D140" s="66"/>
      <c r="E140" s="66"/>
      <c r="F140" s="66"/>
      <c r="M140" s="66"/>
      <c r="N140" s="66"/>
      <c r="O140" s="66"/>
      <c r="V140" s="66"/>
      <c r="W140" s="66"/>
      <c r="X140" s="66"/>
      <c r="AE140" s="66"/>
      <c r="AF140" s="66"/>
      <c r="AG140" s="66"/>
    </row>
    <row r="141" spans="4:33" ht="12.75">
      <c r="D141" s="66"/>
      <c r="E141" s="66"/>
      <c r="F141" s="66"/>
      <c r="M141" s="66"/>
      <c r="N141" s="66"/>
      <c r="O141" s="66"/>
      <c r="V141" s="66"/>
      <c r="W141" s="66"/>
      <c r="X141" s="66"/>
      <c r="AE141" s="66"/>
      <c r="AF141" s="66"/>
      <c r="AG141" s="66"/>
    </row>
    <row r="142" spans="4:33" ht="12.75">
      <c r="D142" s="66"/>
      <c r="E142" s="66"/>
      <c r="F142" s="66"/>
      <c r="M142" s="66"/>
      <c r="N142" s="66"/>
      <c r="O142" s="66"/>
      <c r="V142" s="66"/>
      <c r="W142" s="66"/>
      <c r="X142" s="66"/>
      <c r="AE142" s="66"/>
      <c r="AF142" s="66"/>
      <c r="AG142" s="66"/>
    </row>
    <row r="143" spans="4:33" ht="12.75">
      <c r="D143" s="66"/>
      <c r="E143" s="66"/>
      <c r="F143" s="66"/>
      <c r="M143" s="66"/>
      <c r="N143" s="66"/>
      <c r="O143" s="66"/>
      <c r="V143" s="66"/>
      <c r="W143" s="66"/>
      <c r="X143" s="66"/>
      <c r="AE143" s="66"/>
      <c r="AF143" s="66"/>
      <c r="AG143" s="66"/>
    </row>
    <row r="144" spans="4:33" ht="12.75">
      <c r="D144" s="66"/>
      <c r="E144" s="66"/>
      <c r="F144" s="66"/>
      <c r="M144" s="66"/>
      <c r="N144" s="66"/>
      <c r="O144" s="66"/>
      <c r="V144" s="66"/>
      <c r="W144" s="66"/>
      <c r="X144" s="66"/>
      <c r="AE144" s="66"/>
      <c r="AF144" s="66"/>
      <c r="AG144" s="66"/>
    </row>
    <row r="145" spans="4:33" ht="12.75">
      <c r="D145" s="66"/>
      <c r="E145" s="66"/>
      <c r="F145" s="66"/>
      <c r="M145" s="66"/>
      <c r="N145" s="66"/>
      <c r="O145" s="66"/>
      <c r="V145" s="66"/>
      <c r="W145" s="66"/>
      <c r="X145" s="66"/>
      <c r="AE145" s="66"/>
      <c r="AF145" s="66"/>
      <c r="AG145" s="66"/>
    </row>
    <row r="146" spans="4:33" ht="12.75">
      <c r="D146" s="66"/>
      <c r="E146" s="66"/>
      <c r="F146" s="66"/>
      <c r="M146" s="66"/>
      <c r="N146" s="66"/>
      <c r="O146" s="66"/>
      <c r="V146" s="66"/>
      <c r="W146" s="66"/>
      <c r="X146" s="66"/>
      <c r="AE146" s="66"/>
      <c r="AF146" s="66"/>
      <c r="AG146" s="66"/>
    </row>
    <row r="147" spans="4:33" ht="12.75">
      <c r="D147" s="66"/>
      <c r="E147" s="66"/>
      <c r="F147" s="66"/>
      <c r="M147" s="66"/>
      <c r="N147" s="66"/>
      <c r="O147" s="66"/>
      <c r="V147" s="66"/>
      <c r="W147" s="66"/>
      <c r="X147" s="66"/>
      <c r="AE147" s="66"/>
      <c r="AF147" s="66"/>
      <c r="AG147" s="66"/>
    </row>
    <row r="148" spans="4:33" ht="12.75">
      <c r="D148" s="66"/>
      <c r="E148" s="66"/>
      <c r="F148" s="66"/>
      <c r="M148" s="66"/>
      <c r="N148" s="66"/>
      <c r="O148" s="66"/>
      <c r="V148" s="66"/>
      <c r="W148" s="66"/>
      <c r="X148" s="66"/>
      <c r="AE148" s="66"/>
      <c r="AF148" s="66"/>
      <c r="AG148" s="66"/>
    </row>
    <row r="149" spans="4:33" ht="12.75">
      <c r="D149" s="66"/>
      <c r="E149" s="66"/>
      <c r="F149" s="66"/>
      <c r="M149" s="66"/>
      <c r="N149" s="66"/>
      <c r="O149" s="66"/>
      <c r="V149" s="66"/>
      <c r="W149" s="66"/>
      <c r="X149" s="66"/>
      <c r="AE149" s="66"/>
      <c r="AF149" s="66"/>
      <c r="AG149" s="66"/>
    </row>
    <row r="150" spans="4:33" ht="12.75">
      <c r="D150" s="66"/>
      <c r="E150" s="66"/>
      <c r="F150" s="66"/>
      <c r="M150" s="66"/>
      <c r="N150" s="66"/>
      <c r="O150" s="66"/>
      <c r="V150" s="66"/>
      <c r="W150" s="66"/>
      <c r="X150" s="66"/>
      <c r="AE150" s="66"/>
      <c r="AF150" s="66"/>
      <c r="AG150" s="66"/>
    </row>
    <row r="151" spans="4:33" ht="12.75">
      <c r="D151" s="66"/>
      <c r="E151" s="66"/>
      <c r="F151" s="66"/>
      <c r="M151" s="66"/>
      <c r="N151" s="66"/>
      <c r="O151" s="66"/>
      <c r="V151" s="66"/>
      <c r="W151" s="66"/>
      <c r="X151" s="66"/>
      <c r="AE151" s="66"/>
      <c r="AF151" s="66"/>
      <c r="AG151" s="66"/>
    </row>
    <row r="152" spans="4:33" ht="12.75">
      <c r="D152" s="66"/>
      <c r="E152" s="66"/>
      <c r="F152" s="66"/>
      <c r="M152" s="66"/>
      <c r="N152" s="66"/>
      <c r="O152" s="66"/>
      <c r="V152" s="66"/>
      <c r="W152" s="66"/>
      <c r="X152" s="66"/>
      <c r="AE152" s="66"/>
      <c r="AF152" s="66"/>
      <c r="AG152" s="66"/>
    </row>
    <row r="153" spans="4:33" ht="12.75">
      <c r="D153" s="66"/>
      <c r="E153" s="66"/>
      <c r="F153" s="66"/>
      <c r="M153" s="66"/>
      <c r="N153" s="66"/>
      <c r="O153" s="66"/>
      <c r="V153" s="66"/>
      <c r="W153" s="66"/>
      <c r="X153" s="66"/>
      <c r="AE153" s="66"/>
      <c r="AF153" s="66"/>
      <c r="AG153" s="66"/>
    </row>
    <row r="154" spans="4:33" ht="12.75">
      <c r="D154" s="66"/>
      <c r="E154" s="66"/>
      <c r="F154" s="66"/>
      <c r="M154" s="66"/>
      <c r="N154" s="66"/>
      <c r="O154" s="66"/>
      <c r="V154" s="66"/>
      <c r="W154" s="66"/>
      <c r="X154" s="66"/>
      <c r="AE154" s="66"/>
      <c r="AF154" s="66"/>
      <c r="AG154" s="66"/>
    </row>
    <row r="155" spans="4:33" ht="12.75">
      <c r="D155" s="66"/>
      <c r="E155" s="66"/>
      <c r="F155" s="66"/>
      <c r="M155" s="66"/>
      <c r="N155" s="66"/>
      <c r="O155" s="66"/>
      <c r="V155" s="66"/>
      <c r="W155" s="66"/>
      <c r="X155" s="66"/>
      <c r="AE155" s="66"/>
      <c r="AF155" s="66"/>
      <c r="AG155" s="66"/>
    </row>
    <row r="156" spans="4:33" ht="12.75">
      <c r="D156" s="66"/>
      <c r="E156" s="66"/>
      <c r="F156" s="66"/>
      <c r="M156" s="66"/>
      <c r="N156" s="66"/>
      <c r="O156" s="66"/>
      <c r="V156" s="66"/>
      <c r="W156" s="66"/>
      <c r="X156" s="66"/>
      <c r="AE156" s="66"/>
      <c r="AF156" s="66"/>
      <c r="AG156" s="66"/>
    </row>
    <row r="157" spans="4:33" ht="12.75">
      <c r="D157" s="66"/>
      <c r="E157" s="66"/>
      <c r="F157" s="66"/>
      <c r="M157" s="66"/>
      <c r="N157" s="66"/>
      <c r="O157" s="66"/>
      <c r="V157" s="66"/>
      <c r="W157" s="66"/>
      <c r="X157" s="66"/>
      <c r="AE157" s="66"/>
      <c r="AF157" s="66"/>
      <c r="AG157" s="66"/>
    </row>
    <row r="158" spans="4:33" ht="12.75">
      <c r="D158" s="66"/>
      <c r="E158" s="66"/>
      <c r="F158" s="66"/>
      <c r="M158" s="66"/>
      <c r="N158" s="66"/>
      <c r="O158" s="66"/>
      <c r="V158" s="66"/>
      <c r="W158" s="66"/>
      <c r="X158" s="66"/>
      <c r="AE158" s="66"/>
      <c r="AF158" s="66"/>
      <c r="AG158" s="66"/>
    </row>
    <row r="159" spans="4:33" ht="12.75">
      <c r="D159" s="66"/>
      <c r="E159" s="66"/>
      <c r="F159" s="66"/>
      <c r="M159" s="66"/>
      <c r="N159" s="66"/>
      <c r="O159" s="66"/>
      <c r="V159" s="66"/>
      <c r="W159" s="66"/>
      <c r="X159" s="66"/>
      <c r="AE159" s="66"/>
      <c r="AF159" s="66"/>
      <c r="AG159" s="66"/>
    </row>
    <row r="160" spans="4:33" ht="12.75">
      <c r="D160" s="66"/>
      <c r="E160" s="66"/>
      <c r="F160" s="66"/>
      <c r="M160" s="66"/>
      <c r="N160" s="66"/>
      <c r="O160" s="66"/>
      <c r="V160" s="66"/>
      <c r="W160" s="66"/>
      <c r="X160" s="66"/>
      <c r="AE160" s="66"/>
      <c r="AF160" s="66"/>
      <c r="AG160" s="66"/>
    </row>
    <row r="161" spans="4:33" ht="12.75">
      <c r="D161" s="66"/>
      <c r="E161" s="66"/>
      <c r="F161" s="66"/>
      <c r="M161" s="66"/>
      <c r="N161" s="66"/>
      <c r="O161" s="66"/>
      <c r="V161" s="66"/>
      <c r="W161" s="66"/>
      <c r="X161" s="66"/>
      <c r="AE161" s="66"/>
      <c r="AF161" s="66"/>
      <c r="AG161" s="66"/>
    </row>
    <row r="162" spans="4:33" ht="12.75">
      <c r="D162" s="66"/>
      <c r="E162" s="66"/>
      <c r="F162" s="66"/>
      <c r="M162" s="66"/>
      <c r="N162" s="66"/>
      <c r="O162" s="66"/>
      <c r="V162" s="66"/>
      <c r="W162" s="66"/>
      <c r="X162" s="66"/>
      <c r="AE162" s="66"/>
      <c r="AF162" s="66"/>
      <c r="AG162" s="66"/>
    </row>
    <row r="163" spans="4:33" ht="12.75">
      <c r="D163" s="66"/>
      <c r="E163" s="66"/>
      <c r="F163" s="66"/>
      <c r="M163" s="66"/>
      <c r="N163" s="66"/>
      <c r="O163" s="66"/>
      <c r="V163" s="66"/>
      <c r="W163" s="66"/>
      <c r="X163" s="66"/>
      <c r="AE163" s="66"/>
      <c r="AF163" s="66"/>
      <c r="AG163" s="66"/>
    </row>
    <row r="164" spans="4:33" ht="12.75">
      <c r="D164" s="66"/>
      <c r="E164" s="66"/>
      <c r="F164" s="66"/>
      <c r="M164" s="66"/>
      <c r="N164" s="66"/>
      <c r="O164" s="66"/>
      <c r="V164" s="66"/>
      <c r="W164" s="66"/>
      <c r="X164" s="66"/>
      <c r="AE164" s="66"/>
      <c r="AF164" s="66"/>
      <c r="AG164" s="66"/>
    </row>
    <row r="165" spans="4:33" ht="12.75">
      <c r="D165" s="66"/>
      <c r="E165" s="66"/>
      <c r="F165" s="66"/>
      <c r="M165" s="66"/>
      <c r="N165" s="66"/>
      <c r="O165" s="66"/>
      <c r="V165" s="66"/>
      <c r="W165" s="66"/>
      <c r="X165" s="66"/>
      <c r="AE165" s="66"/>
      <c r="AF165" s="66"/>
      <c r="AG165" s="66"/>
    </row>
    <row r="166" spans="4:33" ht="12.75">
      <c r="D166" s="66"/>
      <c r="E166" s="66"/>
      <c r="F166" s="66"/>
      <c r="M166" s="66"/>
      <c r="N166" s="66"/>
      <c r="O166" s="66"/>
      <c r="V166" s="66"/>
      <c r="W166" s="66"/>
      <c r="X166" s="66"/>
      <c r="AE166" s="66"/>
      <c r="AF166" s="66"/>
      <c r="AG166" s="66"/>
    </row>
    <row r="167" spans="4:33" ht="12.75">
      <c r="D167" s="66"/>
      <c r="E167" s="66"/>
      <c r="F167" s="66"/>
      <c r="M167" s="66"/>
      <c r="N167" s="66"/>
      <c r="O167" s="66"/>
      <c r="V167" s="66"/>
      <c r="W167" s="66"/>
      <c r="X167" s="66"/>
      <c r="AE167" s="66"/>
      <c r="AF167" s="66"/>
      <c r="AG167" s="66"/>
    </row>
    <row r="168" spans="4:33" ht="12.75">
      <c r="D168" s="66"/>
      <c r="E168" s="66"/>
      <c r="F168" s="66"/>
      <c r="M168" s="66"/>
      <c r="N168" s="66"/>
      <c r="O168" s="66"/>
      <c r="V168" s="66"/>
      <c r="W168" s="66"/>
      <c r="X168" s="66"/>
      <c r="AE168" s="66"/>
      <c r="AF168" s="66"/>
      <c r="AG168" s="66"/>
    </row>
    <row r="169" spans="4:33" ht="12.75">
      <c r="D169" s="66"/>
      <c r="E169" s="66"/>
      <c r="F169" s="66"/>
      <c r="M169" s="66"/>
      <c r="N169" s="66"/>
      <c r="O169" s="66"/>
      <c r="V169" s="66"/>
      <c r="W169" s="66"/>
      <c r="X169" s="66"/>
      <c r="AE169" s="66"/>
      <c r="AF169" s="66"/>
      <c r="AG169" s="66"/>
    </row>
    <row r="170" spans="4:33" ht="12.75">
      <c r="D170" s="66"/>
      <c r="E170" s="66"/>
      <c r="F170" s="66"/>
      <c r="M170" s="66"/>
      <c r="N170" s="66"/>
      <c r="O170" s="66"/>
      <c r="V170" s="66"/>
      <c r="W170" s="66"/>
      <c r="X170" s="66"/>
      <c r="AE170" s="66"/>
      <c r="AF170" s="66"/>
      <c r="AG170" s="66"/>
    </row>
    <row r="171" spans="4:33" ht="12.75">
      <c r="D171" s="66"/>
      <c r="E171" s="66"/>
      <c r="F171" s="66"/>
      <c r="M171" s="66"/>
      <c r="N171" s="66"/>
      <c r="O171" s="66"/>
      <c r="V171" s="66"/>
      <c r="W171" s="66"/>
      <c r="X171" s="66"/>
      <c r="AE171" s="66"/>
      <c r="AF171" s="66"/>
      <c r="AG171" s="66"/>
    </row>
    <row r="172" spans="4:33" ht="12.75">
      <c r="D172" s="66"/>
      <c r="E172" s="66"/>
      <c r="F172" s="66"/>
      <c r="M172" s="66"/>
      <c r="N172" s="66"/>
      <c r="O172" s="66"/>
      <c r="V172" s="66"/>
      <c r="W172" s="66"/>
      <c r="X172" s="66"/>
      <c r="AE172" s="66"/>
      <c r="AF172" s="66"/>
      <c r="AG172" s="66"/>
    </row>
    <row r="173" spans="4:33" ht="12.75">
      <c r="D173" s="66"/>
      <c r="E173" s="66"/>
      <c r="F173" s="66"/>
      <c r="M173" s="66"/>
      <c r="N173" s="66"/>
      <c r="O173" s="66"/>
      <c r="V173" s="66"/>
      <c r="W173" s="66"/>
      <c r="X173" s="66"/>
      <c r="AE173" s="66"/>
      <c r="AF173" s="66"/>
      <c r="AG173" s="66"/>
    </row>
    <row r="174" spans="4:33" ht="12.75">
      <c r="D174" s="66"/>
      <c r="E174" s="66"/>
      <c r="F174" s="66"/>
      <c r="M174" s="66"/>
      <c r="N174" s="66"/>
      <c r="O174" s="66"/>
      <c r="V174" s="66"/>
      <c r="W174" s="66"/>
      <c r="X174" s="66"/>
      <c r="AE174" s="66"/>
      <c r="AF174" s="66"/>
      <c r="AG174" s="66"/>
    </row>
    <row r="175" spans="4:33" ht="12.75">
      <c r="D175" s="66"/>
      <c r="E175" s="66"/>
      <c r="F175" s="66"/>
      <c r="M175" s="66"/>
      <c r="N175" s="66"/>
      <c r="O175" s="66"/>
      <c r="V175" s="66"/>
      <c r="W175" s="66"/>
      <c r="X175" s="66"/>
      <c r="AE175" s="66"/>
      <c r="AF175" s="66"/>
      <c r="AG175" s="66"/>
    </row>
    <row r="176" spans="4:33" ht="12.75">
      <c r="D176" s="66"/>
      <c r="E176" s="66"/>
      <c r="F176" s="66"/>
      <c r="M176" s="66"/>
      <c r="N176" s="66"/>
      <c r="O176" s="66"/>
      <c r="V176" s="66"/>
      <c r="W176" s="66"/>
      <c r="X176" s="66"/>
      <c r="AE176" s="66"/>
      <c r="AF176" s="66"/>
      <c r="AG176" s="66"/>
    </row>
    <row r="177" spans="4:33" ht="12.75">
      <c r="D177" s="66"/>
      <c r="E177" s="66"/>
      <c r="F177" s="66"/>
      <c r="M177" s="66"/>
      <c r="N177" s="66"/>
      <c r="O177" s="66"/>
      <c r="V177" s="66"/>
      <c r="W177" s="66"/>
      <c r="X177" s="66"/>
      <c r="AE177" s="66"/>
      <c r="AF177" s="66"/>
      <c r="AG177" s="66"/>
    </row>
    <row r="178" spans="4:33" ht="12.75">
      <c r="D178" s="66"/>
      <c r="E178" s="66"/>
      <c r="F178" s="66"/>
      <c r="M178" s="66"/>
      <c r="N178" s="66"/>
      <c r="O178" s="66"/>
      <c r="V178" s="66"/>
      <c r="W178" s="66"/>
      <c r="X178" s="66"/>
      <c r="AE178" s="66"/>
      <c r="AF178" s="66"/>
      <c r="AG178" s="66"/>
    </row>
    <row r="179" spans="4:33" ht="12.75">
      <c r="D179" s="66"/>
      <c r="E179" s="66"/>
      <c r="F179" s="66"/>
      <c r="M179" s="66"/>
      <c r="N179" s="66"/>
      <c r="O179" s="66"/>
      <c r="V179" s="66"/>
      <c r="W179" s="66"/>
      <c r="X179" s="66"/>
      <c r="AE179" s="66"/>
      <c r="AF179" s="66"/>
      <c r="AG179" s="66"/>
    </row>
    <row r="180" spans="4:33" ht="12.75">
      <c r="D180" s="66"/>
      <c r="E180" s="66"/>
      <c r="F180" s="66"/>
      <c r="M180" s="66"/>
      <c r="N180" s="66"/>
      <c r="O180" s="66"/>
      <c r="V180" s="66"/>
      <c r="W180" s="66"/>
      <c r="X180" s="66"/>
      <c r="AE180" s="66"/>
      <c r="AF180" s="66"/>
      <c r="AG180" s="66"/>
    </row>
    <row r="181" spans="4:33" ht="12.75">
      <c r="D181" s="66"/>
      <c r="E181" s="66"/>
      <c r="F181" s="66"/>
      <c r="M181" s="66"/>
      <c r="N181" s="66"/>
      <c r="O181" s="66"/>
      <c r="V181" s="66"/>
      <c r="W181" s="66"/>
      <c r="X181" s="66"/>
      <c r="AE181" s="66"/>
      <c r="AF181" s="66"/>
      <c r="AG181" s="66"/>
    </row>
    <row r="182" spans="4:33" ht="12.75">
      <c r="D182" s="66"/>
      <c r="E182" s="66"/>
      <c r="F182" s="66"/>
      <c r="M182" s="66"/>
      <c r="N182" s="66"/>
      <c r="O182" s="66"/>
      <c r="V182" s="66"/>
      <c r="W182" s="66"/>
      <c r="X182" s="66"/>
      <c r="AE182" s="66"/>
      <c r="AF182" s="66"/>
      <c r="AG182" s="66"/>
    </row>
    <row r="183" spans="4:33" ht="12.75">
      <c r="D183" s="66"/>
      <c r="E183" s="66"/>
      <c r="F183" s="66"/>
      <c r="M183" s="66"/>
      <c r="N183" s="66"/>
      <c r="O183" s="66"/>
      <c r="V183" s="66"/>
      <c r="W183" s="66"/>
      <c r="X183" s="66"/>
      <c r="AE183" s="66"/>
      <c r="AF183" s="66"/>
      <c r="AG183" s="66"/>
    </row>
    <row r="184" spans="4:33" ht="12.75">
      <c r="D184" s="66"/>
      <c r="E184" s="66"/>
      <c r="F184" s="66"/>
      <c r="M184" s="66"/>
      <c r="N184" s="66"/>
      <c r="O184" s="66"/>
      <c r="V184" s="66"/>
      <c r="W184" s="66"/>
      <c r="X184" s="66"/>
      <c r="AE184" s="66"/>
      <c r="AF184" s="66"/>
      <c r="AG184" s="66"/>
    </row>
    <row r="185" spans="4:33" ht="12.75">
      <c r="D185" s="66"/>
      <c r="E185" s="66"/>
      <c r="F185" s="66"/>
      <c r="M185" s="66"/>
      <c r="N185" s="66"/>
      <c r="O185" s="66"/>
      <c r="V185" s="66"/>
      <c r="W185" s="66"/>
      <c r="X185" s="66"/>
      <c r="AE185" s="66"/>
      <c r="AF185" s="66"/>
      <c r="AG185" s="66"/>
    </row>
    <row r="186" spans="4:33" ht="12.75">
      <c r="D186" s="66"/>
      <c r="E186" s="66"/>
      <c r="F186" s="66"/>
      <c r="M186" s="66"/>
      <c r="N186" s="66"/>
      <c r="O186" s="66"/>
      <c r="V186" s="66"/>
      <c r="W186" s="66"/>
      <c r="X186" s="66"/>
      <c r="AE186" s="66"/>
      <c r="AF186" s="66"/>
      <c r="AG186" s="66"/>
    </row>
    <row r="187" spans="4:33" ht="12.75">
      <c r="D187" s="66"/>
      <c r="E187" s="66"/>
      <c r="F187" s="66"/>
      <c r="M187" s="66"/>
      <c r="N187" s="66"/>
      <c r="O187" s="66"/>
      <c r="V187" s="66"/>
      <c r="W187" s="66"/>
      <c r="X187" s="66"/>
      <c r="AE187" s="66"/>
      <c r="AF187" s="66"/>
      <c r="AG187" s="66"/>
    </row>
    <row r="188" spans="4:33" ht="12.75">
      <c r="D188" s="66"/>
      <c r="E188" s="66"/>
      <c r="F188" s="66"/>
      <c r="M188" s="66"/>
      <c r="N188" s="66"/>
      <c r="O188" s="66"/>
      <c r="V188" s="66"/>
      <c r="W188" s="66"/>
      <c r="X188" s="66"/>
      <c r="AE188" s="66"/>
      <c r="AF188" s="66"/>
      <c r="AG188" s="66"/>
    </row>
    <row r="189" spans="4:33" ht="12.75">
      <c r="D189" s="66"/>
      <c r="E189" s="66"/>
      <c r="F189" s="66"/>
      <c r="M189" s="66"/>
      <c r="N189" s="66"/>
      <c r="O189" s="66"/>
      <c r="V189" s="66"/>
      <c r="W189" s="66"/>
      <c r="X189" s="66"/>
      <c r="AE189" s="66"/>
      <c r="AF189" s="66"/>
      <c r="AG189" s="66"/>
    </row>
    <row r="190" spans="4:33" ht="12.75">
      <c r="D190" s="66"/>
      <c r="E190" s="66"/>
      <c r="F190" s="66"/>
      <c r="M190" s="66"/>
      <c r="N190" s="66"/>
      <c r="O190" s="66"/>
      <c r="V190" s="66"/>
      <c r="W190" s="66"/>
      <c r="X190" s="66"/>
      <c r="AE190" s="66"/>
      <c r="AF190" s="66"/>
      <c r="AG190" s="66"/>
    </row>
    <row r="191" spans="4:33" ht="12.75">
      <c r="D191" s="66"/>
      <c r="E191" s="66"/>
      <c r="F191" s="66"/>
      <c r="M191" s="66"/>
      <c r="N191" s="66"/>
      <c r="O191" s="66"/>
      <c r="V191" s="66"/>
      <c r="W191" s="66"/>
      <c r="X191" s="66"/>
      <c r="AE191" s="66"/>
      <c r="AF191" s="66"/>
      <c r="AG191" s="66"/>
    </row>
    <row r="192" spans="4:33" ht="12.75">
      <c r="D192" s="66"/>
      <c r="E192" s="66"/>
      <c r="F192" s="66"/>
      <c r="M192" s="66"/>
      <c r="N192" s="66"/>
      <c r="O192" s="66"/>
      <c r="V192" s="66"/>
      <c r="W192" s="66"/>
      <c r="X192" s="66"/>
      <c r="AE192" s="66"/>
      <c r="AF192" s="66"/>
      <c r="AG192" s="66"/>
    </row>
    <row r="193" spans="4:33" ht="12.75">
      <c r="D193" s="66"/>
      <c r="E193" s="66"/>
      <c r="F193" s="66"/>
      <c r="M193" s="66"/>
      <c r="N193" s="66"/>
      <c r="O193" s="66"/>
      <c r="V193" s="66"/>
      <c r="W193" s="66"/>
      <c r="X193" s="66"/>
      <c r="AE193" s="66"/>
      <c r="AF193" s="66"/>
      <c r="AG193" s="66"/>
    </row>
    <row r="194" spans="4:33" ht="12.75">
      <c r="D194" s="66"/>
      <c r="E194" s="66"/>
      <c r="F194" s="66"/>
      <c r="M194" s="66"/>
      <c r="N194" s="66"/>
      <c r="O194" s="66"/>
      <c r="V194" s="66"/>
      <c r="W194" s="66"/>
      <c r="X194" s="66"/>
      <c r="AE194" s="66"/>
      <c r="AF194" s="66"/>
      <c r="AG194" s="66"/>
    </row>
    <row r="195" spans="4:33" ht="12.75">
      <c r="D195" s="66"/>
      <c r="E195" s="66"/>
      <c r="F195" s="66"/>
      <c r="M195" s="66"/>
      <c r="N195" s="66"/>
      <c r="O195" s="66"/>
      <c r="V195" s="66"/>
      <c r="W195" s="66"/>
      <c r="X195" s="66"/>
      <c r="AE195" s="66"/>
      <c r="AF195" s="66"/>
      <c r="AG195" s="66"/>
    </row>
    <row r="196" spans="4:33" ht="12.75">
      <c r="D196" s="66"/>
      <c r="E196" s="66"/>
      <c r="F196" s="66"/>
      <c r="M196" s="66"/>
      <c r="N196" s="66"/>
      <c r="O196" s="66"/>
      <c r="V196" s="66"/>
      <c r="W196" s="66"/>
      <c r="X196" s="66"/>
      <c r="AE196" s="66"/>
      <c r="AF196" s="66"/>
      <c r="AG196" s="66"/>
    </row>
    <row r="197" spans="4:33" ht="12.75">
      <c r="D197" s="66"/>
      <c r="E197" s="66"/>
      <c r="F197" s="66"/>
      <c r="M197" s="66"/>
      <c r="N197" s="66"/>
      <c r="O197" s="66"/>
      <c r="V197" s="66"/>
      <c r="W197" s="66"/>
      <c r="X197" s="66"/>
      <c r="AE197" s="66"/>
      <c r="AF197" s="66"/>
      <c r="AG197" s="66"/>
    </row>
    <row r="198" spans="4:33" ht="12.75">
      <c r="D198" s="66"/>
      <c r="E198" s="66"/>
      <c r="F198" s="66"/>
      <c r="M198" s="66"/>
      <c r="N198" s="66"/>
      <c r="O198" s="66"/>
      <c r="V198" s="66"/>
      <c r="W198" s="66"/>
      <c r="X198" s="66"/>
      <c r="AE198" s="66"/>
      <c r="AF198" s="66"/>
      <c r="AG198" s="66"/>
    </row>
    <row r="199" spans="4:33" ht="12.75">
      <c r="D199" s="66"/>
      <c r="E199" s="66"/>
      <c r="F199" s="66"/>
      <c r="M199" s="66"/>
      <c r="N199" s="66"/>
      <c r="O199" s="66"/>
      <c r="V199" s="66"/>
      <c r="W199" s="66"/>
      <c r="X199" s="66"/>
      <c r="AE199" s="66"/>
      <c r="AF199" s="66"/>
      <c r="AG199" s="66"/>
    </row>
    <row r="200" spans="4:33" ht="12.75">
      <c r="D200" s="66"/>
      <c r="E200" s="66"/>
      <c r="F200" s="66"/>
      <c r="M200" s="66"/>
      <c r="N200" s="66"/>
      <c r="O200" s="66"/>
      <c r="V200" s="66"/>
      <c r="W200" s="66"/>
      <c r="X200" s="66"/>
      <c r="AE200" s="66"/>
      <c r="AF200" s="66"/>
      <c r="AG200" s="66"/>
    </row>
    <row r="201" spans="4:33" ht="12.75">
      <c r="D201" s="66"/>
      <c r="E201" s="66"/>
      <c r="F201" s="66"/>
      <c r="M201" s="66"/>
      <c r="N201" s="66"/>
      <c r="O201" s="66"/>
      <c r="V201" s="66"/>
      <c r="W201" s="66"/>
      <c r="X201" s="66"/>
      <c r="AE201" s="66"/>
      <c r="AF201" s="66"/>
      <c r="AG201" s="66"/>
    </row>
    <row r="202" spans="4:33" ht="12.75">
      <c r="D202" s="66"/>
      <c r="E202" s="66"/>
      <c r="F202" s="66"/>
      <c r="M202" s="66"/>
      <c r="N202" s="66"/>
      <c r="O202" s="66"/>
      <c r="V202" s="66"/>
      <c r="W202" s="66"/>
      <c r="X202" s="66"/>
      <c r="AE202" s="66"/>
      <c r="AF202" s="66"/>
      <c r="AG202" s="66"/>
    </row>
    <row r="203" spans="4:33" ht="12.75">
      <c r="D203" s="66"/>
      <c r="E203" s="66"/>
      <c r="F203" s="66"/>
      <c r="M203" s="66"/>
      <c r="N203" s="66"/>
      <c r="O203" s="66"/>
      <c r="V203" s="66"/>
      <c r="W203" s="66"/>
      <c r="X203" s="66"/>
      <c r="AE203" s="66"/>
      <c r="AF203" s="66"/>
      <c r="AG203" s="66"/>
    </row>
    <row r="204" spans="4:33" ht="12.75">
      <c r="D204" s="66"/>
      <c r="E204" s="66"/>
      <c r="F204" s="66"/>
      <c r="M204" s="66"/>
      <c r="N204" s="66"/>
      <c r="O204" s="66"/>
      <c r="V204" s="66"/>
      <c r="W204" s="66"/>
      <c r="X204" s="66"/>
      <c r="AE204" s="66"/>
      <c r="AF204" s="66"/>
      <c r="AG204" s="66"/>
    </row>
    <row r="205" spans="4:33" ht="12.75">
      <c r="D205" s="66"/>
      <c r="E205" s="66"/>
      <c r="F205" s="66"/>
      <c r="M205" s="66"/>
      <c r="N205" s="66"/>
      <c r="O205" s="66"/>
      <c r="V205" s="66"/>
      <c r="W205" s="66"/>
      <c r="X205" s="66"/>
      <c r="AE205" s="66"/>
      <c r="AF205" s="66"/>
      <c r="AG205" s="66"/>
    </row>
    <row r="206" spans="4:33" ht="12.75">
      <c r="D206" s="66"/>
      <c r="E206" s="66"/>
      <c r="F206" s="66"/>
      <c r="M206" s="66"/>
      <c r="N206" s="66"/>
      <c r="O206" s="66"/>
      <c r="V206" s="66"/>
      <c r="W206" s="66"/>
      <c r="X206" s="66"/>
      <c r="AE206" s="66"/>
      <c r="AF206" s="66"/>
      <c r="AG206" s="66"/>
    </row>
    <row r="207" spans="4:33" ht="12.75">
      <c r="D207" s="66"/>
      <c r="E207" s="66"/>
      <c r="F207" s="66"/>
      <c r="M207" s="66"/>
      <c r="N207" s="66"/>
      <c r="O207" s="66"/>
      <c r="V207" s="66"/>
      <c r="W207" s="66"/>
      <c r="X207" s="66"/>
      <c r="AE207" s="66"/>
      <c r="AF207" s="66"/>
      <c r="AG207" s="66"/>
    </row>
    <row r="208" spans="4:33" ht="12.75">
      <c r="D208" s="66"/>
      <c r="E208" s="66"/>
      <c r="F208" s="66"/>
      <c r="M208" s="66"/>
      <c r="N208" s="66"/>
      <c r="O208" s="66"/>
      <c r="V208" s="66"/>
      <c r="W208" s="66"/>
      <c r="X208" s="66"/>
      <c r="AE208" s="66"/>
      <c r="AF208" s="66"/>
      <c r="AG208" s="66"/>
    </row>
    <row r="209" spans="4:33" ht="12.75">
      <c r="D209" s="66"/>
      <c r="E209" s="66"/>
      <c r="F209" s="66"/>
      <c r="M209" s="66"/>
      <c r="N209" s="66"/>
      <c r="O209" s="66"/>
      <c r="V209" s="66"/>
      <c r="W209" s="66"/>
      <c r="X209" s="66"/>
      <c r="AE209" s="66"/>
      <c r="AF209" s="66"/>
      <c r="AG209" s="66"/>
    </row>
    <row r="210" spans="4:33" ht="12.75">
      <c r="D210" s="66"/>
      <c r="E210" s="66"/>
      <c r="F210" s="66"/>
      <c r="M210" s="66"/>
      <c r="N210" s="66"/>
      <c r="O210" s="66"/>
      <c r="V210" s="66"/>
      <c r="W210" s="66"/>
      <c r="X210" s="66"/>
      <c r="AE210" s="66"/>
      <c r="AF210" s="66"/>
      <c r="AG210" s="66"/>
    </row>
    <row r="211" spans="4:33" ht="12.75">
      <c r="D211" s="66"/>
      <c r="E211" s="66"/>
      <c r="F211" s="66"/>
      <c r="M211" s="66"/>
      <c r="N211" s="66"/>
      <c r="O211" s="66"/>
      <c r="V211" s="66"/>
      <c r="W211" s="66"/>
      <c r="X211" s="66"/>
      <c r="AE211" s="66"/>
      <c r="AF211" s="66"/>
      <c r="AG211" s="66"/>
    </row>
    <row r="212" spans="4:33" ht="12.75">
      <c r="D212" s="66"/>
      <c r="E212" s="66"/>
      <c r="F212" s="66"/>
      <c r="M212" s="66"/>
      <c r="N212" s="66"/>
      <c r="O212" s="66"/>
      <c r="V212" s="66"/>
      <c r="W212" s="66"/>
      <c r="X212" s="66"/>
      <c r="AE212" s="66"/>
      <c r="AF212" s="66"/>
      <c r="AG212" s="66"/>
    </row>
    <row r="213" spans="4:33" ht="12.75">
      <c r="D213" s="66"/>
      <c r="E213" s="66"/>
      <c r="F213" s="66"/>
      <c r="M213" s="66"/>
      <c r="N213" s="66"/>
      <c r="O213" s="66"/>
      <c r="V213" s="66"/>
      <c r="W213" s="66"/>
      <c r="X213" s="66"/>
      <c r="AE213" s="66"/>
      <c r="AF213" s="66"/>
      <c r="AG213" s="66"/>
    </row>
    <row r="214" spans="4:33" ht="12.75">
      <c r="D214" s="66"/>
      <c r="E214" s="66"/>
      <c r="F214" s="66"/>
      <c r="M214" s="66"/>
      <c r="N214" s="66"/>
      <c r="O214" s="66"/>
      <c r="V214" s="66"/>
      <c r="W214" s="66"/>
      <c r="X214" s="66"/>
      <c r="AE214" s="66"/>
      <c r="AF214" s="66"/>
      <c r="AG214" s="66"/>
    </row>
    <row r="215" spans="4:33" ht="12.75">
      <c r="D215" s="66"/>
      <c r="E215" s="66"/>
      <c r="F215" s="66"/>
      <c r="M215" s="66"/>
      <c r="N215" s="66"/>
      <c r="O215" s="66"/>
      <c r="V215" s="66"/>
      <c r="W215" s="66"/>
      <c r="X215" s="66"/>
      <c r="AE215" s="66"/>
      <c r="AF215" s="66"/>
      <c r="AG215" s="66"/>
    </row>
    <row r="216" spans="4:33" ht="12.75">
      <c r="D216" s="66"/>
      <c r="E216" s="66"/>
      <c r="F216" s="66"/>
      <c r="M216" s="66"/>
      <c r="N216" s="66"/>
      <c r="O216" s="66"/>
      <c r="V216" s="66"/>
      <c r="W216" s="66"/>
      <c r="X216" s="66"/>
      <c r="AE216" s="66"/>
      <c r="AF216" s="66"/>
      <c r="AG216" s="66"/>
    </row>
    <row r="217" spans="4:33" ht="12.75">
      <c r="D217" s="66"/>
      <c r="E217" s="66"/>
      <c r="F217" s="66"/>
      <c r="M217" s="66"/>
      <c r="N217" s="66"/>
      <c r="O217" s="66"/>
      <c r="V217" s="66"/>
      <c r="W217" s="66"/>
      <c r="X217" s="66"/>
      <c r="AE217" s="66"/>
      <c r="AF217" s="66"/>
      <c r="AG217" s="66"/>
    </row>
    <row r="218" spans="4:33" ht="12.75">
      <c r="D218" s="66"/>
      <c r="E218" s="66"/>
      <c r="F218" s="66"/>
      <c r="M218" s="66"/>
      <c r="N218" s="66"/>
      <c r="O218" s="66"/>
      <c r="V218" s="66"/>
      <c r="W218" s="66"/>
      <c r="X218" s="66"/>
      <c r="AE218" s="66"/>
      <c r="AF218" s="66"/>
      <c r="AG218" s="66"/>
    </row>
    <row r="219" spans="4:33" ht="12.75">
      <c r="D219" s="66"/>
      <c r="E219" s="66"/>
      <c r="F219" s="66"/>
      <c r="M219" s="66"/>
      <c r="N219" s="66"/>
      <c r="O219" s="66"/>
      <c r="V219" s="66"/>
      <c r="W219" s="66"/>
      <c r="X219" s="66"/>
      <c r="AE219" s="66"/>
      <c r="AF219" s="66"/>
      <c r="AG219" s="66"/>
    </row>
    <row r="220" spans="4:33" ht="12.75">
      <c r="D220" s="66"/>
      <c r="E220" s="66"/>
      <c r="F220" s="66"/>
      <c r="M220" s="66"/>
      <c r="N220" s="66"/>
      <c r="O220" s="66"/>
      <c r="V220" s="66"/>
      <c r="W220" s="66"/>
      <c r="X220" s="66"/>
      <c r="AE220" s="66"/>
      <c r="AF220" s="66"/>
      <c r="AG220" s="66"/>
    </row>
    <row r="221" spans="4:33" ht="12.75">
      <c r="D221" s="66"/>
      <c r="E221" s="66"/>
      <c r="F221" s="66"/>
      <c r="M221" s="66"/>
      <c r="N221" s="66"/>
      <c r="O221" s="66"/>
      <c r="V221" s="66"/>
      <c r="W221" s="66"/>
      <c r="X221" s="66"/>
      <c r="AE221" s="66"/>
      <c r="AF221" s="66"/>
      <c r="AG221" s="66"/>
    </row>
    <row r="222" spans="4:33" ht="12.75">
      <c r="D222" s="66"/>
      <c r="E222" s="66"/>
      <c r="F222" s="66"/>
      <c r="M222" s="66"/>
      <c r="N222" s="66"/>
      <c r="O222" s="66"/>
      <c r="V222" s="66"/>
      <c r="W222" s="66"/>
      <c r="X222" s="66"/>
      <c r="AE222" s="66"/>
      <c r="AF222" s="66"/>
      <c r="AG222" s="66"/>
    </row>
    <row r="223" spans="4:33" ht="12.75">
      <c r="D223" s="66"/>
      <c r="E223" s="66"/>
      <c r="F223" s="66"/>
      <c r="M223" s="66"/>
      <c r="N223" s="66"/>
      <c r="O223" s="66"/>
      <c r="V223" s="66"/>
      <c r="W223" s="66"/>
      <c r="X223" s="66"/>
      <c r="AE223" s="66"/>
      <c r="AF223" s="66"/>
      <c r="AG223" s="66"/>
    </row>
    <row r="224" spans="4:33" ht="12.75">
      <c r="D224" s="66"/>
      <c r="E224" s="66"/>
      <c r="F224" s="66"/>
      <c r="M224" s="66"/>
      <c r="N224" s="66"/>
      <c r="O224" s="66"/>
      <c r="V224" s="66"/>
      <c r="W224" s="66"/>
      <c r="X224" s="66"/>
      <c r="AE224" s="66"/>
      <c r="AF224" s="66"/>
      <c r="AG224" s="66"/>
    </row>
    <row r="225" spans="4:33" ht="12.75">
      <c r="D225" s="66"/>
      <c r="E225" s="66"/>
      <c r="F225" s="66"/>
      <c r="M225" s="66"/>
      <c r="N225" s="66"/>
      <c r="O225" s="66"/>
      <c r="V225" s="66"/>
      <c r="W225" s="66"/>
      <c r="X225" s="66"/>
      <c r="AE225" s="66"/>
      <c r="AF225" s="66"/>
      <c r="AG225" s="66"/>
    </row>
    <row r="226" spans="4:33" ht="12.75">
      <c r="D226" s="66"/>
      <c r="E226" s="66"/>
      <c r="F226" s="66"/>
      <c r="M226" s="66"/>
      <c r="N226" s="66"/>
      <c r="O226" s="66"/>
      <c r="V226" s="66"/>
      <c r="W226" s="66"/>
      <c r="X226" s="66"/>
      <c r="AE226" s="66"/>
      <c r="AF226" s="66"/>
      <c r="AG226" s="66"/>
    </row>
    <row r="227" spans="4:33" ht="12.75">
      <c r="D227" s="66"/>
      <c r="E227" s="66"/>
      <c r="F227" s="66"/>
      <c r="M227" s="66"/>
      <c r="N227" s="66"/>
      <c r="O227" s="66"/>
      <c r="V227" s="66"/>
      <c r="W227" s="66"/>
      <c r="X227" s="66"/>
      <c r="AE227" s="66"/>
      <c r="AF227" s="66"/>
      <c r="AG227" s="66"/>
    </row>
    <row r="228" spans="4:33" ht="12.75">
      <c r="D228" s="66"/>
      <c r="E228" s="66"/>
      <c r="F228" s="66"/>
      <c r="M228" s="66"/>
      <c r="N228" s="66"/>
      <c r="O228" s="66"/>
      <c r="V228" s="66"/>
      <c r="W228" s="66"/>
      <c r="X228" s="66"/>
      <c r="AE228" s="66"/>
      <c r="AF228" s="66"/>
      <c r="AG228" s="66"/>
    </row>
    <row r="229" spans="4:33" ht="12.75">
      <c r="D229" s="66"/>
      <c r="E229" s="66"/>
      <c r="F229" s="66"/>
      <c r="M229" s="66"/>
      <c r="N229" s="66"/>
      <c r="O229" s="66"/>
      <c r="V229" s="66"/>
      <c r="W229" s="66"/>
      <c r="X229" s="66"/>
      <c r="AE229" s="66"/>
      <c r="AF229" s="66"/>
      <c r="AG229" s="66"/>
    </row>
    <row r="230" spans="4:33" ht="12.75">
      <c r="D230" s="66"/>
      <c r="E230" s="66"/>
      <c r="F230" s="66"/>
      <c r="M230" s="66"/>
      <c r="N230" s="66"/>
      <c r="O230" s="66"/>
      <c r="V230" s="66"/>
      <c r="W230" s="66"/>
      <c r="X230" s="66"/>
      <c r="AE230" s="66"/>
      <c r="AF230" s="66"/>
      <c r="AG230" s="66"/>
    </row>
    <row r="231" spans="4:33" ht="12.75">
      <c r="D231" s="66"/>
      <c r="E231" s="66"/>
      <c r="F231" s="66"/>
      <c r="M231" s="66"/>
      <c r="N231" s="66"/>
      <c r="O231" s="66"/>
      <c r="V231" s="66"/>
      <c r="W231" s="66"/>
      <c r="X231" s="66"/>
      <c r="AE231" s="66"/>
      <c r="AF231" s="66"/>
      <c r="AG231" s="66"/>
    </row>
    <row r="232" spans="4:33" ht="12.75">
      <c r="D232" s="66"/>
      <c r="E232" s="66"/>
      <c r="F232" s="66"/>
      <c r="M232" s="66"/>
      <c r="N232" s="66"/>
      <c r="O232" s="66"/>
      <c r="V232" s="66"/>
      <c r="W232" s="66"/>
      <c r="X232" s="66"/>
      <c r="AE232" s="66"/>
      <c r="AF232" s="66"/>
      <c r="AG232" s="66"/>
    </row>
    <row r="233" spans="4:33" ht="12.75">
      <c r="D233" s="66"/>
      <c r="E233" s="66"/>
      <c r="F233" s="66"/>
      <c r="M233" s="66"/>
      <c r="N233" s="66"/>
      <c r="O233" s="66"/>
      <c r="V233" s="66"/>
      <c r="W233" s="66"/>
      <c r="X233" s="66"/>
      <c r="AE233" s="66"/>
      <c r="AF233" s="66"/>
      <c r="AG233" s="66"/>
    </row>
    <row r="234" spans="4:33" ht="12.75">
      <c r="D234" s="66"/>
      <c r="E234" s="66"/>
      <c r="F234" s="66"/>
      <c r="M234" s="66"/>
      <c r="N234" s="66"/>
      <c r="O234" s="66"/>
      <c r="V234" s="66"/>
      <c r="W234" s="66"/>
      <c r="X234" s="66"/>
      <c r="AE234" s="66"/>
      <c r="AF234" s="66"/>
      <c r="AG234" s="66"/>
    </row>
    <row r="235" spans="4:33" ht="12.75">
      <c r="D235" s="66"/>
      <c r="E235" s="66"/>
      <c r="F235" s="66"/>
      <c r="M235" s="66"/>
      <c r="N235" s="66"/>
      <c r="O235" s="66"/>
      <c r="V235" s="66"/>
      <c r="W235" s="66"/>
      <c r="X235" s="66"/>
      <c r="AE235" s="66"/>
      <c r="AF235" s="66"/>
      <c r="AG235" s="66"/>
    </row>
    <row r="236" spans="4:33" ht="12.75">
      <c r="D236" s="66"/>
      <c r="E236" s="66"/>
      <c r="F236" s="66"/>
      <c r="M236" s="66"/>
      <c r="N236" s="66"/>
      <c r="O236" s="66"/>
      <c r="V236" s="66"/>
      <c r="W236" s="66"/>
      <c r="X236" s="66"/>
      <c r="AE236" s="66"/>
      <c r="AF236" s="66"/>
      <c r="AG236" s="66"/>
    </row>
    <row r="237" spans="4:33" ht="12.75">
      <c r="D237" s="66"/>
      <c r="E237" s="66"/>
      <c r="F237" s="66"/>
      <c r="M237" s="66"/>
      <c r="N237" s="66"/>
      <c r="O237" s="66"/>
      <c r="V237" s="66"/>
      <c r="W237" s="66"/>
      <c r="X237" s="66"/>
      <c r="AE237" s="66"/>
      <c r="AF237" s="66"/>
      <c r="AG237" s="66"/>
    </row>
    <row r="238" spans="4:33" ht="12.75">
      <c r="D238" s="66"/>
      <c r="E238" s="66"/>
      <c r="F238" s="66"/>
      <c r="M238" s="66"/>
      <c r="N238" s="66"/>
      <c r="O238" s="66"/>
      <c r="V238" s="66"/>
      <c r="W238" s="66"/>
      <c r="X238" s="66"/>
      <c r="AE238" s="66"/>
      <c r="AF238" s="66"/>
      <c r="AG238" s="66"/>
    </row>
    <row r="239" spans="4:33" ht="12.75">
      <c r="D239" s="66"/>
      <c r="E239" s="66"/>
      <c r="F239" s="66"/>
      <c r="M239" s="66"/>
      <c r="N239" s="66"/>
      <c r="O239" s="66"/>
      <c r="V239" s="66"/>
      <c r="W239" s="66"/>
      <c r="X239" s="66"/>
      <c r="AE239" s="66"/>
      <c r="AF239" s="66"/>
      <c r="AG239" s="66"/>
    </row>
    <row r="240" spans="4:33" ht="12.75">
      <c r="D240" s="66"/>
      <c r="E240" s="66"/>
      <c r="F240" s="66"/>
      <c r="M240" s="66"/>
      <c r="N240" s="66"/>
      <c r="O240" s="66"/>
      <c r="V240" s="66"/>
      <c r="W240" s="66"/>
      <c r="X240" s="66"/>
      <c r="AE240" s="66"/>
      <c r="AF240" s="66"/>
      <c r="AG240" s="66"/>
    </row>
    <row r="241" spans="4:33" ht="12.75">
      <c r="D241" s="66"/>
      <c r="E241" s="66"/>
      <c r="F241" s="66"/>
      <c r="M241" s="66"/>
      <c r="N241" s="66"/>
      <c r="O241" s="66"/>
      <c r="V241" s="66"/>
      <c r="W241" s="66"/>
      <c r="X241" s="66"/>
      <c r="AE241" s="66"/>
      <c r="AF241" s="66"/>
      <c r="AG241" s="66"/>
    </row>
    <row r="242" spans="4:33" ht="12.75">
      <c r="D242" s="66"/>
      <c r="E242" s="66"/>
      <c r="F242" s="66"/>
      <c r="M242" s="66"/>
      <c r="N242" s="66"/>
      <c r="O242" s="66"/>
      <c r="V242" s="66"/>
      <c r="W242" s="66"/>
      <c r="X242" s="66"/>
      <c r="AE242" s="66"/>
      <c r="AF242" s="66"/>
      <c r="AG242" s="66"/>
    </row>
    <row r="243" spans="4:33" ht="12.75">
      <c r="D243" s="66"/>
      <c r="E243" s="66"/>
      <c r="F243" s="66"/>
      <c r="M243" s="66"/>
      <c r="N243" s="66"/>
      <c r="O243" s="66"/>
      <c r="V243" s="66"/>
      <c r="W243" s="66"/>
      <c r="X243" s="66"/>
      <c r="AE243" s="66"/>
      <c r="AF243" s="66"/>
      <c r="AG243" s="66"/>
    </row>
    <row r="244" spans="4:33" ht="12.75">
      <c r="D244" s="66"/>
      <c r="E244" s="66"/>
      <c r="F244" s="66"/>
      <c r="M244" s="66"/>
      <c r="N244" s="66"/>
      <c r="O244" s="66"/>
      <c r="V244" s="66"/>
      <c r="W244" s="66"/>
      <c r="X244" s="66"/>
      <c r="AE244" s="66"/>
      <c r="AF244" s="66"/>
      <c r="AG244" s="66"/>
    </row>
    <row r="245" spans="4:33" ht="12.75">
      <c r="D245" s="66"/>
      <c r="E245" s="66"/>
      <c r="F245" s="66"/>
      <c r="M245" s="66"/>
      <c r="N245" s="66"/>
      <c r="O245" s="66"/>
      <c r="V245" s="66"/>
      <c r="W245" s="66"/>
      <c r="X245" s="66"/>
      <c r="AE245" s="66"/>
      <c r="AF245" s="66"/>
      <c r="AG245" s="66"/>
    </row>
    <row r="246" spans="4:33" ht="12.75">
      <c r="D246" s="66"/>
      <c r="E246" s="66"/>
      <c r="F246" s="66"/>
      <c r="M246" s="66"/>
      <c r="N246" s="66"/>
      <c r="O246" s="66"/>
      <c r="V246" s="66"/>
      <c r="W246" s="66"/>
      <c r="X246" s="66"/>
      <c r="AE246" s="66"/>
      <c r="AF246" s="66"/>
      <c r="AG246" s="66"/>
    </row>
    <row r="247" spans="4:33" ht="12.75">
      <c r="D247" s="66"/>
      <c r="E247" s="66"/>
      <c r="F247" s="66"/>
      <c r="M247" s="66"/>
      <c r="N247" s="66"/>
      <c r="O247" s="66"/>
      <c r="V247" s="66"/>
      <c r="W247" s="66"/>
      <c r="X247" s="66"/>
      <c r="AE247" s="66"/>
      <c r="AF247" s="66"/>
      <c r="AG247" s="66"/>
    </row>
    <row r="248" spans="4:33" ht="12.75">
      <c r="D248" s="66"/>
      <c r="E248" s="66"/>
      <c r="F248" s="66"/>
      <c r="M248" s="66"/>
      <c r="N248" s="66"/>
      <c r="O248" s="66"/>
      <c r="V248" s="66"/>
      <c r="W248" s="66"/>
      <c r="X248" s="66"/>
      <c r="AE248" s="66"/>
      <c r="AF248" s="66"/>
      <c r="AG248" s="66"/>
    </row>
    <row r="249" spans="4:33" ht="12.75">
      <c r="D249" s="66"/>
      <c r="E249" s="66"/>
      <c r="F249" s="66"/>
      <c r="M249" s="66"/>
      <c r="N249" s="66"/>
      <c r="O249" s="66"/>
      <c r="V249" s="66"/>
      <c r="W249" s="66"/>
      <c r="X249" s="66"/>
      <c r="AE249" s="66"/>
      <c r="AF249" s="66"/>
      <c r="AG249" s="66"/>
    </row>
    <row r="250" spans="4:33" ht="12.75">
      <c r="D250" s="66"/>
      <c r="E250" s="66"/>
      <c r="F250" s="66"/>
      <c r="M250" s="66"/>
      <c r="N250" s="66"/>
      <c r="O250" s="66"/>
      <c r="V250" s="66"/>
      <c r="W250" s="66"/>
      <c r="X250" s="66"/>
      <c r="AE250" s="66"/>
      <c r="AF250" s="66"/>
      <c r="AG250" s="66"/>
    </row>
    <row r="251" spans="4:33" ht="12.75">
      <c r="D251" s="66"/>
      <c r="E251" s="66"/>
      <c r="F251" s="66"/>
      <c r="M251" s="66"/>
      <c r="N251" s="66"/>
      <c r="O251" s="66"/>
      <c r="V251" s="66"/>
      <c r="W251" s="66"/>
      <c r="X251" s="66"/>
      <c r="AE251" s="66"/>
      <c r="AF251" s="66"/>
      <c r="AG251" s="66"/>
    </row>
    <row r="252" spans="4:33" ht="12.75">
      <c r="D252" s="66"/>
      <c r="E252" s="66"/>
      <c r="F252" s="66"/>
      <c r="M252" s="66"/>
      <c r="N252" s="66"/>
      <c r="O252" s="66"/>
      <c r="V252" s="66"/>
      <c r="W252" s="66"/>
      <c r="X252" s="66"/>
      <c r="AE252" s="66"/>
      <c r="AF252" s="66"/>
      <c r="AG252" s="66"/>
    </row>
    <row r="253" spans="4:33" ht="12.75">
      <c r="D253" s="66"/>
      <c r="E253" s="66"/>
      <c r="F253" s="66"/>
      <c r="M253" s="66"/>
      <c r="N253" s="66"/>
      <c r="O253" s="66"/>
      <c r="V253" s="66"/>
      <c r="W253" s="66"/>
      <c r="X253" s="66"/>
      <c r="AE253" s="66"/>
      <c r="AF253" s="66"/>
      <c r="AG253" s="66"/>
    </row>
    <row r="254" spans="4:33" ht="12.75">
      <c r="D254" s="66"/>
      <c r="E254" s="66"/>
      <c r="F254" s="66"/>
      <c r="M254" s="66"/>
      <c r="N254" s="66"/>
      <c r="O254" s="66"/>
      <c r="V254" s="66"/>
      <c r="W254" s="66"/>
      <c r="X254" s="66"/>
      <c r="AE254" s="66"/>
      <c r="AF254" s="66"/>
      <c r="AG254" s="66"/>
    </row>
    <row r="255" spans="4:33" ht="12.75">
      <c r="D255" s="66"/>
      <c r="E255" s="66"/>
      <c r="F255" s="66"/>
      <c r="M255" s="66"/>
      <c r="N255" s="66"/>
      <c r="O255" s="66"/>
      <c r="V255" s="66"/>
      <c r="W255" s="66"/>
      <c r="X255" s="66"/>
      <c r="AE255" s="66"/>
      <c r="AF255" s="66"/>
      <c r="AG255" s="66"/>
    </row>
    <row r="256" spans="4:33" ht="12.75">
      <c r="D256" s="66"/>
      <c r="E256" s="66"/>
      <c r="F256" s="66"/>
      <c r="M256" s="66"/>
      <c r="N256" s="66"/>
      <c r="O256" s="66"/>
      <c r="V256" s="66"/>
      <c r="W256" s="66"/>
      <c r="X256" s="66"/>
      <c r="AE256" s="66"/>
      <c r="AF256" s="66"/>
      <c r="AG256" s="66"/>
    </row>
    <row r="257" spans="4:33" ht="12.75">
      <c r="D257" s="66"/>
      <c r="E257" s="66"/>
      <c r="F257" s="66"/>
      <c r="M257" s="66"/>
      <c r="N257" s="66"/>
      <c r="O257" s="66"/>
      <c r="V257" s="66"/>
      <c r="W257" s="66"/>
      <c r="X257" s="66"/>
      <c r="AE257" s="66"/>
      <c r="AF257" s="66"/>
      <c r="AG257" s="66"/>
    </row>
    <row r="258" spans="4:33" ht="12.75">
      <c r="D258" s="66"/>
      <c r="E258" s="66"/>
      <c r="F258" s="66"/>
      <c r="M258" s="66"/>
      <c r="N258" s="66"/>
      <c r="O258" s="66"/>
      <c r="V258" s="66"/>
      <c r="W258" s="66"/>
      <c r="X258" s="66"/>
      <c r="AE258" s="66"/>
      <c r="AF258" s="66"/>
      <c r="AG258" s="66"/>
    </row>
    <row r="259" spans="4:33" ht="12.75">
      <c r="D259" s="66"/>
      <c r="E259" s="66"/>
      <c r="F259" s="66"/>
      <c r="M259" s="66"/>
      <c r="N259" s="66"/>
      <c r="O259" s="66"/>
      <c r="V259" s="66"/>
      <c r="W259" s="66"/>
      <c r="X259" s="66"/>
      <c r="AE259" s="66"/>
      <c r="AF259" s="66"/>
      <c r="AG259" s="66"/>
    </row>
    <row r="260" spans="4:33" ht="12.75">
      <c r="D260" s="66"/>
      <c r="E260" s="66"/>
      <c r="F260" s="66"/>
      <c r="M260" s="66"/>
      <c r="N260" s="66"/>
      <c r="O260" s="66"/>
      <c r="V260" s="66"/>
      <c r="W260" s="66"/>
      <c r="X260" s="66"/>
      <c r="AE260" s="66"/>
      <c r="AF260" s="66"/>
      <c r="AG260" s="66"/>
    </row>
    <row r="261" spans="4:33" ht="12.75">
      <c r="D261" s="66"/>
      <c r="E261" s="66"/>
      <c r="F261" s="66"/>
      <c r="M261" s="66"/>
      <c r="N261" s="66"/>
      <c r="O261" s="66"/>
      <c r="V261" s="66"/>
      <c r="W261" s="66"/>
      <c r="X261" s="66"/>
      <c r="AE261" s="66"/>
      <c r="AF261" s="66"/>
      <c r="AG261" s="66"/>
    </row>
    <row r="262" spans="4:33" ht="12.75">
      <c r="D262" s="66"/>
      <c r="E262" s="66"/>
      <c r="F262" s="66"/>
      <c r="M262" s="66"/>
      <c r="N262" s="66"/>
      <c r="O262" s="66"/>
      <c r="V262" s="66"/>
      <c r="W262" s="66"/>
      <c r="X262" s="66"/>
      <c r="AE262" s="66"/>
      <c r="AF262" s="66"/>
      <c r="AG262" s="66"/>
    </row>
    <row r="263" spans="4:33" ht="12.75">
      <c r="D263" s="66"/>
      <c r="E263" s="66"/>
      <c r="F263" s="66"/>
      <c r="M263" s="66"/>
      <c r="N263" s="66"/>
      <c r="O263" s="66"/>
      <c r="V263" s="66"/>
      <c r="W263" s="66"/>
      <c r="X263" s="66"/>
      <c r="AE263" s="66"/>
      <c r="AF263" s="66"/>
      <c r="AG263" s="66"/>
    </row>
    <row r="264" spans="4:33" ht="12.75">
      <c r="D264" s="66"/>
      <c r="E264" s="66"/>
      <c r="F264" s="66"/>
      <c r="M264" s="66"/>
      <c r="N264" s="66"/>
      <c r="O264" s="66"/>
      <c r="V264" s="66"/>
      <c r="W264" s="66"/>
      <c r="X264" s="66"/>
      <c r="AE264" s="66"/>
      <c r="AF264" s="66"/>
      <c r="AG264" s="66"/>
    </row>
    <row r="265" spans="4:33" ht="12.75">
      <c r="D265" s="66"/>
      <c r="E265" s="66"/>
      <c r="F265" s="66"/>
      <c r="M265" s="66"/>
      <c r="N265" s="66"/>
      <c r="O265" s="66"/>
      <c r="V265" s="66"/>
      <c r="W265" s="66"/>
      <c r="X265" s="66"/>
      <c r="AE265" s="66"/>
      <c r="AF265" s="66"/>
      <c r="AG265" s="66"/>
    </row>
    <row r="266" spans="4:33" ht="12.75">
      <c r="D266" s="66"/>
      <c r="E266" s="66"/>
      <c r="F266" s="66"/>
      <c r="M266" s="66"/>
      <c r="N266" s="66"/>
      <c r="O266" s="66"/>
      <c r="V266" s="66"/>
      <c r="W266" s="66"/>
      <c r="X266" s="66"/>
      <c r="AE266" s="66"/>
      <c r="AF266" s="66"/>
      <c r="AG266" s="66"/>
    </row>
    <row r="267" spans="4:33" ht="12.75">
      <c r="D267" s="66"/>
      <c r="E267" s="66"/>
      <c r="F267" s="66"/>
      <c r="M267" s="66"/>
      <c r="N267" s="66"/>
      <c r="O267" s="66"/>
      <c r="V267" s="66"/>
      <c r="W267" s="66"/>
      <c r="X267" s="66"/>
      <c r="AE267" s="66"/>
      <c r="AF267" s="66"/>
      <c r="AG267" s="66"/>
    </row>
    <row r="268" spans="4:33" ht="12.75">
      <c r="D268" s="66"/>
      <c r="E268" s="66"/>
      <c r="F268" s="66"/>
      <c r="M268" s="66"/>
      <c r="N268" s="66"/>
      <c r="O268" s="66"/>
      <c r="V268" s="66"/>
      <c r="W268" s="66"/>
      <c r="X268" s="66"/>
      <c r="AE268" s="66"/>
      <c r="AF268" s="66"/>
      <c r="AG268" s="66"/>
    </row>
    <row r="269" spans="4:33" ht="12.75">
      <c r="D269" s="66"/>
      <c r="E269" s="66"/>
      <c r="F269" s="66"/>
      <c r="M269" s="66"/>
      <c r="N269" s="66"/>
      <c r="O269" s="66"/>
      <c r="V269" s="66"/>
      <c r="W269" s="66"/>
      <c r="X269" s="66"/>
      <c r="AE269" s="66"/>
      <c r="AF269" s="66"/>
      <c r="AG269" s="66"/>
    </row>
    <row r="270" spans="4:33" ht="12.75">
      <c r="D270" s="66"/>
      <c r="E270" s="66"/>
      <c r="F270" s="66"/>
      <c r="M270" s="66"/>
      <c r="N270" s="66"/>
      <c r="O270" s="66"/>
      <c r="V270" s="66"/>
      <c r="W270" s="66"/>
      <c r="X270" s="66"/>
      <c r="AE270" s="66"/>
      <c r="AF270" s="66"/>
      <c r="AG270" s="66"/>
    </row>
    <row r="271" spans="4:33" ht="12.75">
      <c r="D271" s="66"/>
      <c r="E271" s="66"/>
      <c r="F271" s="66"/>
      <c r="M271" s="66"/>
      <c r="N271" s="66"/>
      <c r="O271" s="66"/>
      <c r="V271" s="66"/>
      <c r="W271" s="66"/>
      <c r="X271" s="66"/>
      <c r="AE271" s="66"/>
      <c r="AF271" s="66"/>
      <c r="AG271" s="66"/>
    </row>
    <row r="272" spans="4:33" ht="12.75">
      <c r="D272" s="66"/>
      <c r="E272" s="66"/>
      <c r="F272" s="66"/>
      <c r="M272" s="66"/>
      <c r="N272" s="66"/>
      <c r="O272" s="66"/>
      <c r="V272" s="66"/>
      <c r="W272" s="66"/>
      <c r="X272" s="66"/>
      <c r="AE272" s="66"/>
      <c r="AF272" s="66"/>
      <c r="AG272" s="66"/>
    </row>
    <row r="273" spans="4:33" ht="12.75">
      <c r="D273" s="66"/>
      <c r="E273" s="66"/>
      <c r="F273" s="66"/>
      <c r="M273" s="66"/>
      <c r="N273" s="66"/>
      <c r="O273" s="66"/>
      <c r="V273" s="66"/>
      <c r="W273" s="66"/>
      <c r="X273" s="66"/>
      <c r="AE273" s="66"/>
      <c r="AF273" s="66"/>
      <c r="AG273" s="66"/>
    </row>
    <row r="274" spans="4:33" ht="12.75">
      <c r="D274" s="66"/>
      <c r="E274" s="66"/>
      <c r="F274" s="66"/>
      <c r="M274" s="66"/>
      <c r="N274" s="66"/>
      <c r="O274" s="66"/>
      <c r="V274" s="66"/>
      <c r="W274" s="66"/>
      <c r="X274" s="66"/>
      <c r="AE274" s="66"/>
      <c r="AF274" s="66"/>
      <c r="AG274" s="66"/>
    </row>
    <row r="275" spans="4:33" ht="12.75">
      <c r="D275" s="66"/>
      <c r="E275" s="66"/>
      <c r="F275" s="66"/>
      <c r="M275" s="66"/>
      <c r="N275" s="66"/>
      <c r="O275" s="66"/>
      <c r="V275" s="66"/>
      <c r="W275" s="66"/>
      <c r="X275" s="66"/>
      <c r="AE275" s="66"/>
      <c r="AF275" s="66"/>
      <c r="AG275" s="66"/>
    </row>
    <row r="276" spans="4:33" ht="12.75">
      <c r="D276" s="66"/>
      <c r="E276" s="66"/>
      <c r="F276" s="66"/>
      <c r="M276" s="66"/>
      <c r="N276" s="66"/>
      <c r="O276" s="66"/>
      <c r="V276" s="66"/>
      <c r="W276" s="66"/>
      <c r="X276" s="66"/>
      <c r="AE276" s="66"/>
      <c r="AF276" s="66"/>
      <c r="AG276" s="66"/>
    </row>
    <row r="277" spans="4:33" ht="12.75">
      <c r="D277" s="66"/>
      <c r="E277" s="66"/>
      <c r="F277" s="66"/>
      <c r="M277" s="66"/>
      <c r="N277" s="66"/>
      <c r="O277" s="66"/>
      <c r="V277" s="66"/>
      <c r="W277" s="66"/>
      <c r="X277" s="66"/>
      <c r="AE277" s="66"/>
      <c r="AF277" s="66"/>
      <c r="AG277" s="66"/>
    </row>
    <row r="278" spans="4:33" ht="12.75">
      <c r="D278" s="66"/>
      <c r="E278" s="66"/>
      <c r="F278" s="66"/>
      <c r="M278" s="66"/>
      <c r="N278" s="66"/>
      <c r="O278" s="66"/>
      <c r="V278" s="66"/>
      <c r="W278" s="66"/>
      <c r="X278" s="66"/>
      <c r="AE278" s="66"/>
      <c r="AF278" s="66"/>
      <c r="AG278" s="66"/>
    </row>
    <row r="279" spans="4:33" ht="12.75">
      <c r="D279" s="66"/>
      <c r="E279" s="66"/>
      <c r="F279" s="66"/>
      <c r="M279" s="66"/>
      <c r="N279" s="66"/>
      <c r="O279" s="66"/>
      <c r="V279" s="66"/>
      <c r="W279" s="66"/>
      <c r="X279" s="66"/>
      <c r="AE279" s="66"/>
      <c r="AF279" s="66"/>
      <c r="AG279" s="66"/>
    </row>
    <row r="280" spans="4:33" ht="12.75">
      <c r="D280" s="66"/>
      <c r="E280" s="66"/>
      <c r="F280" s="66"/>
      <c r="M280" s="66"/>
      <c r="N280" s="66"/>
      <c r="O280" s="66"/>
      <c r="V280" s="66"/>
      <c r="W280" s="66"/>
      <c r="X280" s="66"/>
      <c r="AE280" s="66"/>
      <c r="AF280" s="66"/>
      <c r="AG280" s="66"/>
    </row>
    <row r="281" spans="4:33" ht="12.75">
      <c r="D281" s="66"/>
      <c r="E281" s="66"/>
      <c r="F281" s="66"/>
      <c r="M281" s="66"/>
      <c r="N281" s="66"/>
      <c r="O281" s="66"/>
      <c r="V281" s="66"/>
      <c r="W281" s="66"/>
      <c r="X281" s="66"/>
      <c r="AE281" s="66"/>
      <c r="AF281" s="66"/>
      <c r="AG281" s="66"/>
    </row>
    <row r="282" spans="4:33" ht="12.75">
      <c r="D282" s="66"/>
      <c r="E282" s="66"/>
      <c r="F282" s="66"/>
      <c r="M282" s="66"/>
      <c r="N282" s="66"/>
      <c r="O282" s="66"/>
      <c r="V282" s="66"/>
      <c r="W282" s="66"/>
      <c r="X282" s="66"/>
      <c r="AE282" s="66"/>
      <c r="AF282" s="66"/>
      <c r="AG282" s="66"/>
    </row>
    <row r="283" spans="4:33" ht="12.75">
      <c r="D283" s="66"/>
      <c r="E283" s="66"/>
      <c r="F283" s="66"/>
      <c r="M283" s="66"/>
      <c r="N283" s="66"/>
      <c r="O283" s="66"/>
      <c r="V283" s="66"/>
      <c r="W283" s="66"/>
      <c r="X283" s="66"/>
      <c r="AE283" s="66"/>
      <c r="AF283" s="66"/>
      <c r="AG283" s="66"/>
    </row>
    <row r="284" spans="4:33" ht="12.75">
      <c r="D284" s="66"/>
      <c r="E284" s="66"/>
      <c r="F284" s="66"/>
      <c r="M284" s="66"/>
      <c r="N284" s="66"/>
      <c r="O284" s="66"/>
      <c r="V284" s="66"/>
      <c r="W284" s="66"/>
      <c r="X284" s="66"/>
      <c r="AE284" s="66"/>
      <c r="AF284" s="66"/>
      <c r="AG284" s="66"/>
    </row>
    <row r="285" spans="4:33" ht="12.75">
      <c r="D285" s="66"/>
      <c r="E285" s="66"/>
      <c r="F285" s="66"/>
      <c r="M285" s="66"/>
      <c r="N285" s="66"/>
      <c r="O285" s="66"/>
      <c r="V285" s="66"/>
      <c r="W285" s="66"/>
      <c r="X285" s="66"/>
      <c r="AE285" s="66"/>
      <c r="AF285" s="66"/>
      <c r="AG285" s="66"/>
    </row>
    <row r="286" spans="4:33" ht="12.75">
      <c r="D286" s="66"/>
      <c r="E286" s="66"/>
      <c r="F286" s="66"/>
      <c r="M286" s="66"/>
      <c r="N286" s="66"/>
      <c r="O286" s="66"/>
      <c r="V286" s="66"/>
      <c r="W286" s="66"/>
      <c r="X286" s="66"/>
      <c r="AE286" s="66"/>
      <c r="AF286" s="66"/>
      <c r="AG286" s="66"/>
    </row>
    <row r="287" spans="4:33" ht="12.75">
      <c r="D287" s="66"/>
      <c r="E287" s="66"/>
      <c r="F287" s="66"/>
      <c r="M287" s="66"/>
      <c r="N287" s="66"/>
      <c r="O287" s="66"/>
      <c r="V287" s="66"/>
      <c r="W287" s="66"/>
      <c r="X287" s="66"/>
      <c r="AE287" s="66"/>
      <c r="AF287" s="66"/>
      <c r="AG287" s="66"/>
    </row>
    <row r="288" spans="4:33" ht="12.75">
      <c r="D288" s="66"/>
      <c r="E288" s="66"/>
      <c r="F288" s="66"/>
      <c r="M288" s="66"/>
      <c r="N288" s="66"/>
      <c r="O288" s="66"/>
      <c r="V288" s="66"/>
      <c r="W288" s="66"/>
      <c r="X288" s="66"/>
      <c r="AE288" s="66"/>
      <c r="AF288" s="66"/>
      <c r="AG288" s="66"/>
    </row>
    <row r="289" spans="4:33" ht="12.75">
      <c r="D289" s="66"/>
      <c r="E289" s="66"/>
      <c r="F289" s="66"/>
      <c r="M289" s="66"/>
      <c r="N289" s="66"/>
      <c r="O289" s="66"/>
      <c r="V289" s="66"/>
      <c r="W289" s="66"/>
      <c r="X289" s="66"/>
      <c r="AE289" s="66"/>
      <c r="AF289" s="66"/>
      <c r="AG289" s="66"/>
    </row>
    <row r="290" spans="4:33" ht="12.75">
      <c r="D290" s="66"/>
      <c r="E290" s="66"/>
      <c r="F290" s="66"/>
      <c r="M290" s="66"/>
      <c r="N290" s="66"/>
      <c r="O290" s="66"/>
      <c r="V290" s="66"/>
      <c r="W290" s="66"/>
      <c r="X290" s="66"/>
      <c r="AE290" s="66"/>
      <c r="AF290" s="66"/>
      <c r="AG290" s="66"/>
    </row>
    <row r="291" spans="4:33" ht="12.75">
      <c r="D291" s="66"/>
      <c r="E291" s="66"/>
      <c r="F291" s="66"/>
      <c r="M291" s="66"/>
      <c r="N291" s="66"/>
      <c r="O291" s="66"/>
      <c r="V291" s="66"/>
      <c r="W291" s="66"/>
      <c r="X291" s="66"/>
      <c r="AE291" s="66"/>
      <c r="AF291" s="66"/>
      <c r="AG291" s="66"/>
    </row>
    <row r="292" spans="4:33" ht="12.75">
      <c r="D292" s="66"/>
      <c r="E292" s="66"/>
      <c r="F292" s="66"/>
      <c r="M292" s="66"/>
      <c r="N292" s="66"/>
      <c r="O292" s="66"/>
      <c r="V292" s="66"/>
      <c r="W292" s="66"/>
      <c r="X292" s="66"/>
      <c r="AE292" s="66"/>
      <c r="AF292" s="66"/>
      <c r="AG292" s="66"/>
    </row>
    <row r="293" spans="4:33" ht="12.75">
      <c r="D293" s="66"/>
      <c r="E293" s="66"/>
      <c r="F293" s="66"/>
      <c r="M293" s="66"/>
      <c r="N293" s="66"/>
      <c r="O293" s="66"/>
      <c r="V293" s="66"/>
      <c r="W293" s="66"/>
      <c r="X293" s="66"/>
      <c r="AE293" s="66"/>
      <c r="AF293" s="66"/>
      <c r="AG293" s="66"/>
    </row>
    <row r="294" spans="4:33" ht="12.75">
      <c r="D294" s="66"/>
      <c r="E294" s="66"/>
      <c r="F294" s="66"/>
      <c r="M294" s="66"/>
      <c r="N294" s="66"/>
      <c r="O294" s="66"/>
      <c r="V294" s="66"/>
      <c r="W294" s="66"/>
      <c r="X294" s="66"/>
      <c r="AE294" s="66"/>
      <c r="AF294" s="66"/>
      <c r="AG294" s="66"/>
    </row>
    <row r="295" spans="4:33" ht="12.75">
      <c r="D295" s="66"/>
      <c r="E295" s="66"/>
      <c r="F295" s="66"/>
      <c r="M295" s="66"/>
      <c r="N295" s="66"/>
      <c r="O295" s="66"/>
      <c r="V295" s="66"/>
      <c r="W295" s="66"/>
      <c r="X295" s="66"/>
      <c r="AE295" s="66"/>
      <c r="AF295" s="66"/>
      <c r="AG295" s="66"/>
    </row>
    <row r="296" spans="4:33" ht="12.75">
      <c r="D296" s="66"/>
      <c r="E296" s="66"/>
      <c r="F296" s="66"/>
      <c r="M296" s="66"/>
      <c r="N296" s="66"/>
      <c r="O296" s="66"/>
      <c r="V296" s="66"/>
      <c r="W296" s="66"/>
      <c r="X296" s="66"/>
      <c r="AE296" s="66"/>
      <c r="AF296" s="66"/>
      <c r="AG296" s="66"/>
    </row>
    <row r="297" spans="4:33" ht="12.75">
      <c r="D297" s="66"/>
      <c r="E297" s="66"/>
      <c r="F297" s="66"/>
      <c r="M297" s="66"/>
      <c r="N297" s="66"/>
      <c r="O297" s="66"/>
      <c r="V297" s="66"/>
      <c r="W297" s="66"/>
      <c r="X297" s="66"/>
      <c r="AE297" s="66"/>
      <c r="AF297" s="66"/>
      <c r="AG297" s="66"/>
    </row>
    <row r="298" spans="4:33" ht="12.75">
      <c r="D298" s="66"/>
      <c r="E298" s="66"/>
      <c r="F298" s="66"/>
      <c r="M298" s="66"/>
      <c r="N298" s="66"/>
      <c r="O298" s="66"/>
      <c r="V298" s="66"/>
      <c r="W298" s="66"/>
      <c r="X298" s="66"/>
      <c r="AE298" s="66"/>
      <c r="AF298" s="66"/>
      <c r="AG298" s="66"/>
    </row>
    <row r="299" spans="4:33" ht="12.75">
      <c r="D299" s="66"/>
      <c r="E299" s="66"/>
      <c r="F299" s="66"/>
      <c r="M299" s="66"/>
      <c r="N299" s="66"/>
      <c r="O299" s="66"/>
      <c r="V299" s="66"/>
      <c r="W299" s="66"/>
      <c r="X299" s="66"/>
      <c r="AE299" s="66"/>
      <c r="AF299" s="66"/>
      <c r="AG299" s="66"/>
    </row>
    <row r="300" spans="4:33" ht="12.75">
      <c r="D300" s="66"/>
      <c r="E300" s="66"/>
      <c r="F300" s="66"/>
      <c r="M300" s="66"/>
      <c r="N300" s="66"/>
      <c r="O300" s="66"/>
      <c r="V300" s="66"/>
      <c r="W300" s="66"/>
      <c r="X300" s="66"/>
      <c r="AE300" s="66"/>
      <c r="AF300" s="66"/>
      <c r="AG300" s="66"/>
    </row>
    <row r="301" spans="4:33" ht="12.75">
      <c r="D301" s="66"/>
      <c r="E301" s="66"/>
      <c r="F301" s="66"/>
      <c r="M301" s="66"/>
      <c r="N301" s="66"/>
      <c r="O301" s="66"/>
      <c r="V301" s="66"/>
      <c r="W301" s="66"/>
      <c r="X301" s="66"/>
      <c r="AE301" s="66"/>
      <c r="AF301" s="66"/>
      <c r="AG301" s="66"/>
    </row>
    <row r="302" spans="4:33" ht="12.75">
      <c r="D302" s="66"/>
      <c r="E302" s="66"/>
      <c r="F302" s="66"/>
      <c r="M302" s="66"/>
      <c r="N302" s="66"/>
      <c r="O302" s="66"/>
      <c r="V302" s="66"/>
      <c r="W302" s="66"/>
      <c r="X302" s="66"/>
      <c r="AE302" s="66"/>
      <c r="AF302" s="66"/>
      <c r="AG302" s="66"/>
    </row>
    <row r="303" spans="4:33" ht="12.75">
      <c r="D303" s="66"/>
      <c r="E303" s="66"/>
      <c r="F303" s="66"/>
      <c r="M303" s="66"/>
      <c r="N303" s="66"/>
      <c r="O303" s="66"/>
      <c r="V303" s="66"/>
      <c r="W303" s="66"/>
      <c r="X303" s="66"/>
      <c r="AE303" s="66"/>
      <c r="AF303" s="66"/>
      <c r="AG303" s="66"/>
    </row>
    <row r="304" spans="4:33" ht="12.75">
      <c r="D304" s="66"/>
      <c r="E304" s="66"/>
      <c r="F304" s="66"/>
      <c r="M304" s="66"/>
      <c r="N304" s="66"/>
      <c r="O304" s="66"/>
      <c r="V304" s="66"/>
      <c r="W304" s="66"/>
      <c r="X304" s="66"/>
      <c r="AE304" s="66"/>
      <c r="AF304" s="66"/>
      <c r="AG304" s="66"/>
    </row>
    <row r="305" spans="4:33" ht="12.75">
      <c r="D305" s="66"/>
      <c r="E305" s="66"/>
      <c r="F305" s="66"/>
      <c r="M305" s="66"/>
      <c r="N305" s="66"/>
      <c r="O305" s="66"/>
      <c r="V305" s="66"/>
      <c r="W305" s="66"/>
      <c r="X305" s="66"/>
      <c r="AE305" s="66"/>
      <c r="AF305" s="66"/>
      <c r="AG305" s="66"/>
    </row>
    <row r="306" spans="4:33" ht="12.75">
      <c r="D306" s="66"/>
      <c r="E306" s="66"/>
      <c r="F306" s="66"/>
      <c r="M306" s="66"/>
      <c r="N306" s="66"/>
      <c r="O306" s="66"/>
      <c r="V306" s="66"/>
      <c r="W306" s="66"/>
      <c r="X306" s="66"/>
      <c r="AE306" s="66"/>
      <c r="AF306" s="66"/>
      <c r="AG306" s="66"/>
    </row>
    <row r="307" spans="4:33" ht="12.75">
      <c r="D307" s="66"/>
      <c r="E307" s="66"/>
      <c r="F307" s="66"/>
      <c r="M307" s="66"/>
      <c r="N307" s="66"/>
      <c r="O307" s="66"/>
      <c r="V307" s="66"/>
      <c r="W307" s="66"/>
      <c r="X307" s="66"/>
      <c r="AE307" s="66"/>
      <c r="AF307" s="66"/>
      <c r="AG307" s="66"/>
    </row>
    <row r="308" spans="4:33" ht="12.75">
      <c r="D308" s="66"/>
      <c r="E308" s="66"/>
      <c r="F308" s="66"/>
      <c r="M308" s="66"/>
      <c r="N308" s="66"/>
      <c r="O308" s="66"/>
      <c r="V308" s="66"/>
      <c r="W308" s="66"/>
      <c r="X308" s="66"/>
      <c r="AE308" s="66"/>
      <c r="AF308" s="66"/>
      <c r="AG308" s="66"/>
    </row>
    <row r="309" spans="4:33" ht="12.75">
      <c r="D309" s="66"/>
      <c r="E309" s="66"/>
      <c r="F309" s="66"/>
      <c r="M309" s="66"/>
      <c r="N309" s="66"/>
      <c r="O309" s="66"/>
      <c r="V309" s="66"/>
      <c r="W309" s="66"/>
      <c r="X309" s="66"/>
      <c r="AE309" s="66"/>
      <c r="AF309" s="66"/>
      <c r="AG309" s="66"/>
    </row>
    <row r="310" spans="4:33" ht="12.75">
      <c r="D310" s="66"/>
      <c r="E310" s="66"/>
      <c r="F310" s="66"/>
      <c r="M310" s="66"/>
      <c r="N310" s="66"/>
      <c r="O310" s="66"/>
      <c r="V310" s="66"/>
      <c r="W310" s="66"/>
      <c r="X310" s="66"/>
      <c r="AE310" s="66"/>
      <c r="AF310" s="66"/>
      <c r="AG310" s="66"/>
    </row>
    <row r="311" spans="4:33" ht="12.75">
      <c r="D311" s="66"/>
      <c r="E311" s="66"/>
      <c r="F311" s="66"/>
      <c r="M311" s="66"/>
      <c r="N311" s="66"/>
      <c r="O311" s="66"/>
      <c r="V311" s="66"/>
      <c r="W311" s="66"/>
      <c r="X311" s="66"/>
      <c r="AE311" s="66"/>
      <c r="AF311" s="66"/>
      <c r="AG311" s="66"/>
    </row>
    <row r="312" spans="4:33" ht="12.75">
      <c r="D312" s="66"/>
      <c r="E312" s="66"/>
      <c r="F312" s="66"/>
      <c r="M312" s="66"/>
      <c r="N312" s="66"/>
      <c r="O312" s="66"/>
      <c r="V312" s="66"/>
      <c r="W312" s="66"/>
      <c r="X312" s="66"/>
      <c r="AE312" s="66"/>
      <c r="AF312" s="66"/>
      <c r="AG312" s="66"/>
    </row>
    <row r="313" spans="4:33" ht="12.75">
      <c r="D313" s="66"/>
      <c r="E313" s="66"/>
      <c r="F313" s="66"/>
      <c r="M313" s="66"/>
      <c r="N313" s="66"/>
      <c r="O313" s="66"/>
      <c r="V313" s="66"/>
      <c r="W313" s="66"/>
      <c r="X313" s="66"/>
      <c r="AE313" s="66"/>
      <c r="AF313" s="66"/>
      <c r="AG313" s="66"/>
    </row>
    <row r="314" spans="4:33" ht="12.75">
      <c r="D314" s="66"/>
      <c r="E314" s="66"/>
      <c r="F314" s="66"/>
      <c r="M314" s="66"/>
      <c r="N314" s="66"/>
      <c r="O314" s="66"/>
      <c r="V314" s="66"/>
      <c r="W314" s="66"/>
      <c r="X314" s="66"/>
      <c r="AE314" s="66"/>
      <c r="AF314" s="66"/>
      <c r="AG314" s="66"/>
    </row>
    <row r="315" spans="4:33" ht="12.75">
      <c r="D315" s="66"/>
      <c r="E315" s="66"/>
      <c r="F315" s="66"/>
      <c r="M315" s="66"/>
      <c r="N315" s="66"/>
      <c r="O315" s="66"/>
      <c r="V315" s="66"/>
      <c r="W315" s="66"/>
      <c r="X315" s="66"/>
      <c r="AE315" s="66"/>
      <c r="AF315" s="66"/>
      <c r="AG315" s="66"/>
    </row>
    <row r="316" spans="4:33" ht="12.75">
      <c r="D316" s="66"/>
      <c r="E316" s="66"/>
      <c r="F316" s="66"/>
      <c r="M316" s="66"/>
      <c r="N316" s="66"/>
      <c r="O316" s="66"/>
      <c r="V316" s="66"/>
      <c r="W316" s="66"/>
      <c r="X316" s="66"/>
      <c r="AE316" s="66"/>
      <c r="AF316" s="66"/>
      <c r="AG316" s="66"/>
    </row>
    <row r="317" spans="4:33" ht="12.75">
      <c r="D317" s="66"/>
      <c r="E317" s="66"/>
      <c r="F317" s="66"/>
      <c r="M317" s="66"/>
      <c r="N317" s="66"/>
      <c r="O317" s="66"/>
      <c r="V317" s="66"/>
      <c r="W317" s="66"/>
      <c r="X317" s="66"/>
      <c r="AE317" s="66"/>
      <c r="AF317" s="66"/>
      <c r="AG317" s="66"/>
    </row>
    <row r="318" spans="4:33" ht="12.75">
      <c r="D318" s="66"/>
      <c r="E318" s="66"/>
      <c r="F318" s="66"/>
      <c r="M318" s="66"/>
      <c r="N318" s="66"/>
      <c r="O318" s="66"/>
      <c r="V318" s="66"/>
      <c r="W318" s="66"/>
      <c r="X318" s="66"/>
      <c r="AE318" s="66"/>
      <c r="AF318" s="66"/>
      <c r="AG318" s="66"/>
    </row>
    <row r="319" spans="4:33" ht="12.75">
      <c r="D319" s="66"/>
      <c r="E319" s="66"/>
      <c r="F319" s="66"/>
      <c r="M319" s="66"/>
      <c r="N319" s="66"/>
      <c r="O319" s="66"/>
      <c r="V319" s="66"/>
      <c r="W319" s="66"/>
      <c r="X319" s="66"/>
      <c r="AE319" s="66"/>
      <c r="AF319" s="66"/>
      <c r="AG319" s="66"/>
    </row>
    <row r="320" spans="4:33" ht="12.75">
      <c r="D320" s="66"/>
      <c r="E320" s="66"/>
      <c r="F320" s="66"/>
      <c r="M320" s="66"/>
      <c r="N320" s="66"/>
      <c r="O320" s="66"/>
      <c r="V320" s="66"/>
      <c r="W320" s="66"/>
      <c r="X320" s="66"/>
      <c r="AE320" s="66"/>
      <c r="AF320" s="66"/>
      <c r="AG320" s="66"/>
    </row>
    <row r="321" spans="4:33" ht="12.75">
      <c r="D321" s="66"/>
      <c r="E321" s="66"/>
      <c r="F321" s="66"/>
      <c r="M321" s="66"/>
      <c r="N321" s="66"/>
      <c r="O321" s="66"/>
      <c r="V321" s="66"/>
      <c r="W321" s="66"/>
      <c r="X321" s="66"/>
      <c r="AE321" s="66"/>
      <c r="AF321" s="66"/>
      <c r="AG321" s="66"/>
    </row>
    <row r="322" spans="4:33" ht="12.75">
      <c r="D322" s="66"/>
      <c r="E322" s="66"/>
      <c r="F322" s="66"/>
      <c r="M322" s="66"/>
      <c r="N322" s="66"/>
      <c r="O322" s="66"/>
      <c r="V322" s="66"/>
      <c r="W322" s="66"/>
      <c r="X322" s="66"/>
      <c r="AE322" s="66"/>
      <c r="AF322" s="66"/>
      <c r="AG322" s="66"/>
    </row>
    <row r="323" spans="4:33" ht="12.75">
      <c r="D323" s="66"/>
      <c r="E323" s="66"/>
      <c r="F323" s="66"/>
      <c r="M323" s="66"/>
      <c r="N323" s="66"/>
      <c r="O323" s="66"/>
      <c r="V323" s="66"/>
      <c r="W323" s="66"/>
      <c r="X323" s="66"/>
      <c r="AE323" s="66"/>
      <c r="AF323" s="66"/>
      <c r="AG323" s="66"/>
    </row>
    <row r="324" spans="4:33" ht="12.75">
      <c r="D324" s="66"/>
      <c r="E324" s="66"/>
      <c r="F324" s="66"/>
      <c r="M324" s="66"/>
      <c r="N324" s="66"/>
      <c r="O324" s="66"/>
      <c r="V324" s="66"/>
      <c r="W324" s="66"/>
      <c r="X324" s="66"/>
      <c r="AE324" s="66"/>
      <c r="AF324" s="66"/>
      <c r="AG324" s="66"/>
    </row>
    <row r="325" spans="4:33" ht="12.75">
      <c r="D325" s="66"/>
      <c r="E325" s="66"/>
      <c r="F325" s="66"/>
      <c r="M325" s="66"/>
      <c r="N325" s="66"/>
      <c r="O325" s="66"/>
      <c r="V325" s="66"/>
      <c r="W325" s="66"/>
      <c r="X325" s="66"/>
      <c r="AE325" s="66"/>
      <c r="AF325" s="66"/>
      <c r="AG325" s="66"/>
    </row>
    <row r="326" spans="4:33" ht="12.75">
      <c r="D326" s="66"/>
      <c r="E326" s="66"/>
      <c r="F326" s="66"/>
      <c r="M326" s="66"/>
      <c r="N326" s="66"/>
      <c r="O326" s="66"/>
      <c r="V326" s="66"/>
      <c r="W326" s="66"/>
      <c r="X326" s="66"/>
      <c r="AE326" s="66"/>
      <c r="AF326" s="66"/>
      <c r="AG326" s="66"/>
    </row>
    <row r="327" spans="4:33" ht="12.75">
      <c r="D327" s="66"/>
      <c r="E327" s="66"/>
      <c r="F327" s="66"/>
      <c r="M327" s="66"/>
      <c r="N327" s="66"/>
      <c r="O327" s="66"/>
      <c r="V327" s="66"/>
      <c r="W327" s="66"/>
      <c r="X327" s="66"/>
      <c r="AE327" s="66"/>
      <c r="AF327" s="66"/>
      <c r="AG327" s="66"/>
    </row>
    <row r="328" spans="4:33" ht="12.75">
      <c r="D328" s="66"/>
      <c r="E328" s="66"/>
      <c r="F328" s="66"/>
      <c r="M328" s="66"/>
      <c r="N328" s="66"/>
      <c r="O328" s="66"/>
      <c r="V328" s="66"/>
      <c r="W328" s="66"/>
      <c r="X328" s="66"/>
      <c r="AE328" s="66"/>
      <c r="AF328" s="66"/>
      <c r="AG328" s="66"/>
    </row>
    <row r="329" spans="4:33" ht="12.75">
      <c r="D329" s="66"/>
      <c r="E329" s="66"/>
      <c r="F329" s="66"/>
      <c r="M329" s="66"/>
      <c r="N329" s="66"/>
      <c r="O329" s="66"/>
      <c r="V329" s="66"/>
      <c r="W329" s="66"/>
      <c r="X329" s="66"/>
      <c r="AE329" s="66"/>
      <c r="AF329" s="66"/>
      <c r="AG329" s="66"/>
    </row>
    <row r="330" spans="4:33" ht="12.75">
      <c r="D330" s="66"/>
      <c r="E330" s="66"/>
      <c r="F330" s="66"/>
      <c r="M330" s="66"/>
      <c r="N330" s="66"/>
      <c r="O330" s="66"/>
      <c r="V330" s="66"/>
      <c r="W330" s="66"/>
      <c r="X330" s="66"/>
      <c r="AE330" s="66"/>
      <c r="AF330" s="66"/>
      <c r="AG330" s="66"/>
    </row>
    <row r="331" spans="4:33" ht="12.75">
      <c r="D331" s="66"/>
      <c r="E331" s="66"/>
      <c r="F331" s="66"/>
      <c r="M331" s="66"/>
      <c r="N331" s="66"/>
      <c r="O331" s="66"/>
      <c r="V331" s="66"/>
      <c r="W331" s="66"/>
      <c r="X331" s="66"/>
      <c r="AE331" s="66"/>
      <c r="AF331" s="66"/>
      <c r="AG331" s="66"/>
    </row>
    <row r="332" spans="4:33" ht="12.75">
      <c r="D332" s="66"/>
      <c r="E332" s="66"/>
      <c r="F332" s="66"/>
      <c r="M332" s="66"/>
      <c r="N332" s="66"/>
      <c r="O332" s="66"/>
      <c r="V332" s="66"/>
      <c r="W332" s="66"/>
      <c r="X332" s="66"/>
      <c r="AE332" s="66"/>
      <c r="AF332" s="66"/>
      <c r="AG332" s="66"/>
    </row>
    <row r="333" spans="4:33" ht="12.75">
      <c r="D333" s="66"/>
      <c r="E333" s="66"/>
      <c r="F333" s="66"/>
      <c r="M333" s="66"/>
      <c r="N333" s="66"/>
      <c r="O333" s="66"/>
      <c r="V333" s="66"/>
      <c r="W333" s="66"/>
      <c r="X333" s="66"/>
      <c r="AE333" s="66"/>
      <c r="AF333" s="66"/>
      <c r="AG333" s="66"/>
    </row>
    <row r="334" spans="4:33" ht="12.75">
      <c r="D334" s="66"/>
      <c r="E334" s="66"/>
      <c r="F334" s="66"/>
      <c r="M334" s="66"/>
      <c r="N334" s="66"/>
      <c r="O334" s="66"/>
      <c r="V334" s="66"/>
      <c r="W334" s="66"/>
      <c r="X334" s="66"/>
      <c r="AE334" s="66"/>
      <c r="AF334" s="66"/>
      <c r="AG334" s="66"/>
    </row>
    <row r="335" spans="4:33" ht="12.75">
      <c r="D335" s="66"/>
      <c r="E335" s="66"/>
      <c r="F335" s="66"/>
      <c r="M335" s="66"/>
      <c r="N335" s="66"/>
      <c r="O335" s="66"/>
      <c r="V335" s="66"/>
      <c r="W335" s="66"/>
      <c r="X335" s="66"/>
      <c r="AE335" s="66"/>
      <c r="AF335" s="66"/>
      <c r="AG335" s="66"/>
    </row>
    <row r="336" spans="4:33" ht="12.75">
      <c r="D336" s="66"/>
      <c r="E336" s="66"/>
      <c r="F336" s="66"/>
      <c r="M336" s="66"/>
      <c r="N336" s="66"/>
      <c r="O336" s="66"/>
      <c r="V336" s="66"/>
      <c r="W336" s="66"/>
      <c r="X336" s="66"/>
      <c r="AE336" s="66"/>
      <c r="AF336" s="66"/>
      <c r="AG336" s="66"/>
    </row>
    <row r="337" spans="4:33" ht="12.75">
      <c r="D337" s="66"/>
      <c r="E337" s="66"/>
      <c r="F337" s="66"/>
      <c r="M337" s="66"/>
      <c r="N337" s="66"/>
      <c r="O337" s="66"/>
      <c r="V337" s="66"/>
      <c r="W337" s="66"/>
      <c r="X337" s="66"/>
      <c r="AE337" s="66"/>
      <c r="AF337" s="66"/>
      <c r="AG337" s="66"/>
    </row>
    <row r="338" spans="4:33" ht="12.75">
      <c r="D338" s="66"/>
      <c r="E338" s="66"/>
      <c r="F338" s="66"/>
      <c r="M338" s="66"/>
      <c r="N338" s="66"/>
      <c r="O338" s="66"/>
      <c r="V338" s="66"/>
      <c r="W338" s="66"/>
      <c r="X338" s="66"/>
      <c r="AE338" s="66"/>
      <c r="AF338" s="66"/>
      <c r="AG338" s="66"/>
    </row>
    <row r="339" spans="4:33" ht="12.75">
      <c r="D339" s="66"/>
      <c r="E339" s="66"/>
      <c r="F339" s="66"/>
      <c r="M339" s="66"/>
      <c r="N339" s="66"/>
      <c r="O339" s="66"/>
      <c r="V339" s="66"/>
      <c r="W339" s="66"/>
      <c r="X339" s="66"/>
      <c r="AE339" s="66"/>
      <c r="AF339" s="66"/>
      <c r="AG339" s="66"/>
    </row>
    <row r="340" spans="4:33" ht="12.75">
      <c r="D340" s="66"/>
      <c r="E340" s="66"/>
      <c r="F340" s="66"/>
      <c r="M340" s="66"/>
      <c r="N340" s="66"/>
      <c r="O340" s="66"/>
      <c r="V340" s="66"/>
      <c r="W340" s="66"/>
      <c r="X340" s="66"/>
      <c r="AE340" s="66"/>
      <c r="AF340" s="66"/>
      <c r="AG340" s="66"/>
    </row>
    <row r="341" spans="4:33" ht="12.75">
      <c r="D341" s="66"/>
      <c r="E341" s="66"/>
      <c r="F341" s="66"/>
      <c r="M341" s="66"/>
      <c r="N341" s="66"/>
      <c r="O341" s="66"/>
      <c r="V341" s="66"/>
      <c r="W341" s="66"/>
      <c r="X341" s="66"/>
      <c r="AE341" s="66"/>
      <c r="AF341" s="66"/>
      <c r="AG341" s="66"/>
    </row>
    <row r="342" spans="4:33" ht="12.75">
      <c r="D342" s="66"/>
      <c r="E342" s="66"/>
      <c r="F342" s="66"/>
      <c r="M342" s="66"/>
      <c r="N342" s="66"/>
      <c r="O342" s="66"/>
      <c r="V342" s="66"/>
      <c r="W342" s="66"/>
      <c r="X342" s="66"/>
      <c r="AE342" s="66"/>
      <c r="AF342" s="66"/>
      <c r="AG342" s="66"/>
    </row>
    <row r="343" spans="4:33" ht="12.75">
      <c r="D343" s="66"/>
      <c r="E343" s="66"/>
      <c r="F343" s="66"/>
      <c r="M343" s="66"/>
      <c r="N343" s="66"/>
      <c r="O343" s="66"/>
      <c r="V343" s="66"/>
      <c r="W343" s="66"/>
      <c r="X343" s="66"/>
      <c r="AE343" s="66"/>
      <c r="AF343" s="66"/>
      <c r="AG343" s="66"/>
    </row>
    <row r="344" spans="4:33" ht="12.75">
      <c r="D344" s="66"/>
      <c r="E344" s="66"/>
      <c r="F344" s="66"/>
      <c r="M344" s="66"/>
      <c r="N344" s="66"/>
      <c r="O344" s="66"/>
      <c r="V344" s="66"/>
      <c r="W344" s="66"/>
      <c r="X344" s="66"/>
      <c r="AE344" s="66"/>
      <c r="AF344" s="66"/>
      <c r="AG344" s="66"/>
    </row>
    <row r="345" spans="4:33" ht="12.75">
      <c r="D345" s="66"/>
      <c r="E345" s="66"/>
      <c r="F345" s="66"/>
      <c r="M345" s="66"/>
      <c r="N345" s="66"/>
      <c r="O345" s="66"/>
      <c r="V345" s="66"/>
      <c r="W345" s="66"/>
      <c r="X345" s="66"/>
      <c r="AE345" s="66"/>
      <c r="AF345" s="66"/>
      <c r="AG345" s="66"/>
    </row>
    <row r="346" spans="4:33" ht="12.75">
      <c r="D346" s="66"/>
      <c r="E346" s="66"/>
      <c r="F346" s="66"/>
      <c r="M346" s="66"/>
      <c r="N346" s="66"/>
      <c r="O346" s="66"/>
      <c r="V346" s="66"/>
      <c r="W346" s="66"/>
      <c r="X346" s="66"/>
      <c r="AE346" s="66"/>
      <c r="AF346" s="66"/>
      <c r="AG346" s="66"/>
    </row>
    <row r="347" spans="4:33" ht="12.75">
      <c r="D347" s="66"/>
      <c r="E347" s="66"/>
      <c r="F347" s="66"/>
      <c r="M347" s="66"/>
      <c r="N347" s="66"/>
      <c r="O347" s="66"/>
      <c r="V347" s="66"/>
      <c r="W347" s="66"/>
      <c r="X347" s="66"/>
      <c r="AE347" s="66"/>
      <c r="AF347" s="66"/>
      <c r="AG347" s="66"/>
    </row>
    <row r="348" spans="4:33" ht="12.75">
      <c r="D348" s="66"/>
      <c r="E348" s="66"/>
      <c r="F348" s="66"/>
      <c r="M348" s="66"/>
      <c r="N348" s="66"/>
      <c r="O348" s="66"/>
      <c r="V348" s="66"/>
      <c r="W348" s="66"/>
      <c r="X348" s="66"/>
      <c r="AE348" s="66"/>
      <c r="AF348" s="66"/>
      <c r="AG348" s="66"/>
    </row>
    <row r="349" spans="4:33" ht="12.75">
      <c r="D349" s="66"/>
      <c r="E349" s="66"/>
      <c r="F349" s="66"/>
      <c r="M349" s="66"/>
      <c r="N349" s="66"/>
      <c r="O349" s="66"/>
      <c r="V349" s="66"/>
      <c r="W349" s="66"/>
      <c r="X349" s="66"/>
      <c r="AE349" s="66"/>
      <c r="AF349" s="66"/>
      <c r="AG349" s="66"/>
    </row>
    <row r="350" spans="4:33" ht="12.75">
      <c r="D350" s="66"/>
      <c r="E350" s="66"/>
      <c r="F350" s="66"/>
      <c r="M350" s="66"/>
      <c r="N350" s="66"/>
      <c r="O350" s="66"/>
      <c r="V350" s="66"/>
      <c r="W350" s="66"/>
      <c r="X350" s="66"/>
      <c r="AE350" s="66"/>
      <c r="AF350" s="66"/>
      <c r="AG350" s="66"/>
    </row>
    <row r="351" spans="4:33" ht="12.75">
      <c r="D351" s="66"/>
      <c r="E351" s="66"/>
      <c r="F351" s="66"/>
      <c r="M351" s="66"/>
      <c r="N351" s="66"/>
      <c r="O351" s="66"/>
      <c r="V351" s="66"/>
      <c r="W351" s="66"/>
      <c r="X351" s="66"/>
      <c r="AE351" s="66"/>
      <c r="AF351" s="66"/>
      <c r="AG351" s="66"/>
    </row>
    <row r="352" spans="4:33" ht="12.75">
      <c r="D352" s="66"/>
      <c r="E352" s="66"/>
      <c r="F352" s="66"/>
      <c r="M352" s="66"/>
      <c r="N352" s="66"/>
      <c r="O352" s="66"/>
      <c r="V352" s="66"/>
      <c r="W352" s="66"/>
      <c r="X352" s="66"/>
      <c r="AE352" s="66"/>
      <c r="AF352" s="66"/>
      <c r="AG352" s="66"/>
    </row>
    <row r="353" spans="4:33" ht="12.75">
      <c r="D353" s="66"/>
      <c r="E353" s="66"/>
      <c r="F353" s="66"/>
      <c r="M353" s="66"/>
      <c r="N353" s="66"/>
      <c r="O353" s="66"/>
      <c r="V353" s="66"/>
      <c r="W353" s="66"/>
      <c r="X353" s="66"/>
      <c r="AE353" s="66"/>
      <c r="AF353" s="66"/>
      <c r="AG353" s="66"/>
    </row>
    <row r="354" spans="4:33" ht="12.75">
      <c r="D354" s="66"/>
      <c r="E354" s="66"/>
      <c r="F354" s="66"/>
      <c r="M354" s="66"/>
      <c r="N354" s="66"/>
      <c r="O354" s="66"/>
      <c r="V354" s="66"/>
      <c r="W354" s="66"/>
      <c r="X354" s="66"/>
      <c r="AE354" s="66"/>
      <c r="AF354" s="66"/>
      <c r="AG354" s="66"/>
    </row>
    <row r="355" spans="4:33" ht="12.75">
      <c r="D355" s="66"/>
      <c r="E355" s="66"/>
      <c r="F355" s="66"/>
      <c r="M355" s="66"/>
      <c r="N355" s="66"/>
      <c r="O355" s="66"/>
      <c r="V355" s="66"/>
      <c r="W355" s="66"/>
      <c r="X355" s="66"/>
      <c r="AE355" s="66"/>
      <c r="AF355" s="66"/>
      <c r="AG355" s="66"/>
    </row>
    <row r="356" spans="4:33" ht="12.75">
      <c r="D356" s="66"/>
      <c r="E356" s="66"/>
      <c r="F356" s="66"/>
      <c r="M356" s="66"/>
      <c r="N356" s="66"/>
      <c r="O356" s="66"/>
      <c r="V356" s="66"/>
      <c r="W356" s="66"/>
      <c r="X356" s="66"/>
      <c r="AE356" s="66"/>
      <c r="AF356" s="66"/>
      <c r="AG356" s="66"/>
    </row>
    <row r="357" spans="4:33" ht="12.75">
      <c r="D357" s="66"/>
      <c r="E357" s="66"/>
      <c r="F357" s="66"/>
      <c r="M357" s="66"/>
      <c r="N357" s="66"/>
      <c r="O357" s="66"/>
      <c r="V357" s="66"/>
      <c r="W357" s="66"/>
      <c r="X357" s="66"/>
      <c r="AE357" s="66"/>
      <c r="AF357" s="66"/>
      <c r="AG357" s="66"/>
    </row>
    <row r="358" spans="4:33" ht="12.75">
      <c r="D358" s="66"/>
      <c r="E358" s="66"/>
      <c r="F358" s="66"/>
      <c r="M358" s="66"/>
      <c r="N358" s="66"/>
      <c r="O358" s="66"/>
      <c r="V358" s="66"/>
      <c r="W358" s="66"/>
      <c r="X358" s="66"/>
      <c r="AE358" s="66"/>
      <c r="AF358" s="66"/>
      <c r="AG358" s="66"/>
    </row>
    <row r="359" spans="4:33" ht="12.75">
      <c r="D359" s="66"/>
      <c r="E359" s="66"/>
      <c r="F359" s="66"/>
      <c r="M359" s="66"/>
      <c r="N359" s="66"/>
      <c r="O359" s="66"/>
      <c r="V359" s="66"/>
      <c r="W359" s="66"/>
      <c r="X359" s="66"/>
      <c r="AE359" s="66"/>
      <c r="AF359" s="66"/>
      <c r="AG359" s="66"/>
    </row>
    <row r="360" spans="4:33" ht="12.75">
      <c r="D360" s="66"/>
      <c r="E360" s="66"/>
      <c r="F360" s="66"/>
      <c r="M360" s="66"/>
      <c r="N360" s="66"/>
      <c r="O360" s="66"/>
      <c r="V360" s="66"/>
      <c r="W360" s="66"/>
      <c r="X360" s="66"/>
      <c r="AE360" s="66"/>
      <c r="AF360" s="66"/>
      <c r="AG360" s="66"/>
    </row>
    <row r="361" spans="4:33" ht="12.75">
      <c r="D361" s="66"/>
      <c r="E361" s="66"/>
      <c r="F361" s="66"/>
      <c r="M361" s="66"/>
      <c r="N361" s="66"/>
      <c r="O361" s="66"/>
      <c r="V361" s="66"/>
      <c r="W361" s="66"/>
      <c r="X361" s="66"/>
      <c r="AE361" s="66"/>
      <c r="AF361" s="66"/>
      <c r="AG361" s="66"/>
    </row>
    <row r="362" spans="4:33" ht="12.75">
      <c r="D362" s="66"/>
      <c r="E362" s="66"/>
      <c r="F362" s="66"/>
      <c r="M362" s="66"/>
      <c r="N362" s="66"/>
      <c r="O362" s="66"/>
      <c r="V362" s="66"/>
      <c r="W362" s="66"/>
      <c r="X362" s="66"/>
      <c r="AE362" s="66"/>
      <c r="AF362" s="66"/>
      <c r="AG362" s="66"/>
    </row>
    <row r="363" spans="4:33" ht="12.75">
      <c r="D363" s="66"/>
      <c r="E363" s="66"/>
      <c r="F363" s="66"/>
      <c r="M363" s="66"/>
      <c r="N363" s="66"/>
      <c r="O363" s="66"/>
      <c r="V363" s="66"/>
      <c r="W363" s="66"/>
      <c r="X363" s="66"/>
      <c r="AE363" s="66"/>
      <c r="AF363" s="66"/>
      <c r="AG363" s="66"/>
    </row>
    <row r="364" spans="4:33" ht="12.75">
      <c r="D364" s="66"/>
      <c r="E364" s="66"/>
      <c r="F364" s="66"/>
      <c r="M364" s="66"/>
      <c r="N364" s="66"/>
      <c r="O364" s="66"/>
      <c r="V364" s="66"/>
      <c r="W364" s="66"/>
      <c r="X364" s="66"/>
      <c r="AE364" s="66"/>
      <c r="AF364" s="66"/>
      <c r="AG364" s="66"/>
    </row>
    <row r="365" spans="4:33" ht="12.75">
      <c r="D365" s="66"/>
      <c r="E365" s="66"/>
      <c r="F365" s="66"/>
      <c r="M365" s="66"/>
      <c r="N365" s="66"/>
      <c r="O365" s="66"/>
      <c r="V365" s="66"/>
      <c r="W365" s="66"/>
      <c r="X365" s="66"/>
      <c r="AE365" s="66"/>
      <c r="AF365" s="66"/>
      <c r="AG365" s="66"/>
    </row>
    <row r="366" spans="4:33" ht="12.75">
      <c r="D366" s="66"/>
      <c r="E366" s="66"/>
      <c r="F366" s="66"/>
      <c r="M366" s="66"/>
      <c r="N366" s="66"/>
      <c r="O366" s="66"/>
      <c r="V366" s="66"/>
      <c r="W366" s="66"/>
      <c r="X366" s="66"/>
      <c r="AE366" s="66"/>
      <c r="AF366" s="66"/>
      <c r="AG366" s="66"/>
    </row>
    <row r="367" spans="4:33" ht="12.75">
      <c r="D367" s="66"/>
      <c r="E367" s="66"/>
      <c r="F367" s="66"/>
      <c r="M367" s="66"/>
      <c r="N367" s="66"/>
      <c r="O367" s="66"/>
      <c r="V367" s="66"/>
      <c r="W367" s="66"/>
      <c r="X367" s="66"/>
      <c r="AE367" s="66"/>
      <c r="AF367" s="66"/>
      <c r="AG367" s="66"/>
    </row>
    <row r="368" spans="4:33" ht="12.75">
      <c r="D368" s="66"/>
      <c r="E368" s="66"/>
      <c r="F368" s="66"/>
      <c r="M368" s="66"/>
      <c r="N368" s="66"/>
      <c r="O368" s="66"/>
      <c r="V368" s="66"/>
      <c r="W368" s="66"/>
      <c r="X368" s="66"/>
      <c r="AE368" s="66"/>
      <c r="AF368" s="66"/>
      <c r="AG368" s="66"/>
    </row>
    <row r="369" spans="4:33" ht="12.75">
      <c r="D369" s="66"/>
      <c r="E369" s="66"/>
      <c r="F369" s="66"/>
      <c r="M369" s="66"/>
      <c r="N369" s="66"/>
      <c r="O369" s="66"/>
      <c r="V369" s="66"/>
      <c r="W369" s="66"/>
      <c r="X369" s="66"/>
      <c r="AE369" s="66"/>
      <c r="AF369" s="66"/>
      <c r="AG369" s="66"/>
    </row>
    <row r="370" spans="4:33" ht="12.75">
      <c r="D370" s="66"/>
      <c r="E370" s="66"/>
      <c r="F370" s="66"/>
      <c r="M370" s="66"/>
      <c r="N370" s="66"/>
      <c r="O370" s="66"/>
      <c r="V370" s="66"/>
      <c r="W370" s="66"/>
      <c r="X370" s="66"/>
      <c r="AE370" s="66"/>
      <c r="AF370" s="66"/>
      <c r="AG370" s="66"/>
    </row>
    <row r="371" spans="4:33" ht="12.75">
      <c r="D371" s="66"/>
      <c r="E371" s="66"/>
      <c r="F371" s="66"/>
      <c r="M371" s="66"/>
      <c r="N371" s="66"/>
      <c r="O371" s="66"/>
      <c r="V371" s="66"/>
      <c r="W371" s="66"/>
      <c r="X371" s="66"/>
      <c r="AE371" s="66"/>
      <c r="AF371" s="66"/>
      <c r="AG371" s="66"/>
    </row>
    <row r="372" spans="4:33" ht="12.75">
      <c r="D372" s="66"/>
      <c r="E372" s="66"/>
      <c r="F372" s="66"/>
      <c r="M372" s="66"/>
      <c r="N372" s="66"/>
      <c r="O372" s="66"/>
      <c r="V372" s="66"/>
      <c r="W372" s="66"/>
      <c r="X372" s="66"/>
      <c r="AE372" s="66"/>
      <c r="AF372" s="66"/>
      <c r="AG372" s="66"/>
    </row>
    <row r="373" spans="4:33" ht="12.75">
      <c r="D373" s="66"/>
      <c r="E373" s="66"/>
      <c r="F373" s="66"/>
      <c r="M373" s="66"/>
      <c r="N373" s="66"/>
      <c r="O373" s="66"/>
      <c r="V373" s="66"/>
      <c r="W373" s="66"/>
      <c r="X373" s="66"/>
      <c r="AE373" s="66"/>
      <c r="AF373" s="66"/>
      <c r="AG373" s="66"/>
    </row>
    <row r="374" spans="4:33" ht="12.75">
      <c r="D374" s="66"/>
      <c r="E374" s="66"/>
      <c r="F374" s="66"/>
      <c r="M374" s="66"/>
      <c r="N374" s="66"/>
      <c r="O374" s="66"/>
      <c r="V374" s="66"/>
      <c r="W374" s="66"/>
      <c r="X374" s="66"/>
      <c r="AE374" s="66"/>
      <c r="AF374" s="66"/>
      <c r="AG374" s="66"/>
    </row>
    <row r="375" spans="4:33" ht="12.75">
      <c r="D375" s="66"/>
      <c r="E375" s="66"/>
      <c r="F375" s="66"/>
      <c r="M375" s="66"/>
      <c r="N375" s="66"/>
      <c r="O375" s="66"/>
      <c r="V375" s="66"/>
      <c r="W375" s="66"/>
      <c r="X375" s="66"/>
      <c r="AE375" s="66"/>
      <c r="AF375" s="66"/>
      <c r="AG375" s="66"/>
    </row>
    <row r="376" spans="4:33" ht="12.75">
      <c r="D376" s="66"/>
      <c r="E376" s="66"/>
      <c r="F376" s="66"/>
      <c r="M376" s="66"/>
      <c r="N376" s="66"/>
      <c r="O376" s="66"/>
      <c r="V376" s="66"/>
      <c r="W376" s="66"/>
      <c r="X376" s="66"/>
      <c r="AE376" s="66"/>
      <c r="AF376" s="66"/>
      <c r="AG376" s="66"/>
    </row>
    <row r="377" spans="4:33" ht="12.75">
      <c r="D377" s="66"/>
      <c r="E377" s="66"/>
      <c r="F377" s="66"/>
      <c r="M377" s="66"/>
      <c r="N377" s="66"/>
      <c r="O377" s="66"/>
      <c r="V377" s="66"/>
      <c r="W377" s="66"/>
      <c r="X377" s="66"/>
      <c r="AE377" s="66"/>
      <c r="AF377" s="66"/>
      <c r="AG377" s="66"/>
    </row>
    <row r="378" spans="4:33" ht="12.75">
      <c r="D378" s="66"/>
      <c r="E378" s="66"/>
      <c r="F378" s="66"/>
      <c r="M378" s="66"/>
      <c r="N378" s="66"/>
      <c r="O378" s="66"/>
      <c r="V378" s="66"/>
      <c r="W378" s="66"/>
      <c r="X378" s="66"/>
      <c r="AE378" s="66"/>
      <c r="AF378" s="66"/>
      <c r="AG378" s="66"/>
    </row>
    <row r="379" spans="4:33" ht="12.75">
      <c r="D379" s="66"/>
      <c r="E379" s="66"/>
      <c r="F379" s="66"/>
      <c r="M379" s="66"/>
      <c r="N379" s="66"/>
      <c r="O379" s="66"/>
      <c r="V379" s="66"/>
      <c r="W379" s="66"/>
      <c r="X379" s="66"/>
      <c r="AE379" s="66"/>
      <c r="AF379" s="66"/>
      <c r="AG379" s="66"/>
    </row>
    <row r="380" spans="4:33" ht="12.75">
      <c r="D380" s="66"/>
      <c r="E380" s="66"/>
      <c r="F380" s="66"/>
      <c r="M380" s="66"/>
      <c r="N380" s="66"/>
      <c r="O380" s="66"/>
      <c r="V380" s="66"/>
      <c r="W380" s="66"/>
      <c r="X380" s="66"/>
      <c r="AE380" s="66"/>
      <c r="AF380" s="66"/>
      <c r="AG380" s="66"/>
    </row>
    <row r="381" spans="4:33" ht="12.75">
      <c r="D381" s="66"/>
      <c r="E381" s="66"/>
      <c r="F381" s="66"/>
      <c r="M381" s="66"/>
      <c r="N381" s="66"/>
      <c r="O381" s="66"/>
      <c r="V381" s="66"/>
      <c r="W381" s="66"/>
      <c r="X381" s="66"/>
      <c r="AE381" s="66"/>
      <c r="AF381" s="66"/>
      <c r="AG381" s="66"/>
    </row>
    <row r="382" spans="4:33" ht="12.75">
      <c r="D382" s="66"/>
      <c r="E382" s="66"/>
      <c r="F382" s="66"/>
      <c r="M382" s="66"/>
      <c r="N382" s="66"/>
      <c r="O382" s="66"/>
      <c r="V382" s="66"/>
      <c r="W382" s="66"/>
      <c r="X382" s="66"/>
      <c r="AE382" s="66"/>
      <c r="AF382" s="66"/>
      <c r="AG382" s="66"/>
    </row>
    <row r="383" spans="4:33" ht="12.75">
      <c r="D383" s="66"/>
      <c r="E383" s="66"/>
      <c r="F383" s="66"/>
      <c r="M383" s="66"/>
      <c r="N383" s="66"/>
      <c r="O383" s="66"/>
      <c r="V383" s="66"/>
      <c r="W383" s="66"/>
      <c r="X383" s="66"/>
      <c r="AE383" s="66"/>
      <c r="AF383" s="66"/>
      <c r="AG383" s="66"/>
    </row>
  </sheetData>
  <sheetProtection/>
  <mergeCells count="28">
    <mergeCell ref="A67:C67"/>
    <mergeCell ref="D1:F1"/>
    <mergeCell ref="M1:O1"/>
    <mergeCell ref="V1:X1"/>
    <mergeCell ref="AE1:AG1"/>
    <mergeCell ref="P1:R1"/>
    <mergeCell ref="Y1:AA1"/>
    <mergeCell ref="Z46:AA46"/>
    <mergeCell ref="A51:C51"/>
    <mergeCell ref="A59:C59"/>
    <mergeCell ref="AH1:AJ1"/>
    <mergeCell ref="A1:C1"/>
    <mergeCell ref="AQ1:AS1"/>
    <mergeCell ref="A2:C5"/>
    <mergeCell ref="J1:L1"/>
    <mergeCell ref="S1:U1"/>
    <mergeCell ref="AB1:AD1"/>
    <mergeCell ref="AK1:AM1"/>
    <mergeCell ref="AN1:AP1"/>
    <mergeCell ref="G1:I1"/>
    <mergeCell ref="AI46:AJ46"/>
    <mergeCell ref="H47:I47"/>
    <mergeCell ref="Q47:R47"/>
    <mergeCell ref="Z47:AA47"/>
    <mergeCell ref="AI47:AJ47"/>
    <mergeCell ref="A35:C35"/>
    <mergeCell ref="H46:I46"/>
    <mergeCell ref="Q46:R4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W42"/>
  <sheetViews>
    <sheetView tabSelected="1" zoomScale="90" zoomScaleNormal="90" zoomScalePageLayoutView="0" workbookViewId="0" topLeftCell="A1">
      <selection activeCell="E2" sqref="E2"/>
    </sheetView>
  </sheetViews>
  <sheetFormatPr defaultColWidth="9.140625" defaultRowHeight="12.75"/>
  <cols>
    <col min="2" max="2" width="10.8515625" style="0" bestFit="1" customWidth="1"/>
    <col min="3" max="3" width="12.8515625" style="0" bestFit="1" customWidth="1"/>
    <col min="4" max="4" width="12.57421875" style="0" customWidth="1"/>
    <col min="5" max="5" width="12.28125" style="0" bestFit="1" customWidth="1"/>
    <col min="6" max="6" width="12.421875" style="0" customWidth="1"/>
    <col min="7" max="7" width="12.28125" style="0" bestFit="1" customWidth="1"/>
    <col min="8" max="8" width="13.140625" style="0" customWidth="1"/>
    <col min="9" max="9" width="12.00390625" style="0" bestFit="1" customWidth="1"/>
    <col min="10" max="10" width="10.421875" style="0" bestFit="1" customWidth="1"/>
    <col min="11" max="11" width="12.00390625" style="0" bestFit="1" customWidth="1"/>
    <col min="12" max="12" width="12.8515625" style="0" bestFit="1" customWidth="1"/>
    <col min="13" max="13" width="11.57421875" style="0" bestFit="1" customWidth="1"/>
    <col min="14" max="14" width="10.421875" style="0" bestFit="1" customWidth="1"/>
    <col min="15" max="15" width="10.140625" style="0" bestFit="1" customWidth="1"/>
    <col min="16" max="16" width="10.421875" style="0" bestFit="1" customWidth="1"/>
    <col min="17" max="17" width="11.57421875" style="0" bestFit="1" customWidth="1"/>
    <col min="18" max="18" width="10.421875" style="0" bestFit="1" customWidth="1"/>
    <col min="19" max="19" width="12.00390625" style="0" bestFit="1" customWidth="1"/>
    <col min="21" max="21" width="12.00390625" style="0" bestFit="1" customWidth="1"/>
    <col min="23" max="23" width="12.00390625" style="0" bestFit="1" customWidth="1"/>
  </cols>
  <sheetData>
    <row r="1" spans="2:23" ht="18.75" thickBot="1">
      <c r="B1" s="420" t="s">
        <v>0</v>
      </c>
      <c r="C1" s="421"/>
      <c r="D1" s="422" t="s">
        <v>40</v>
      </c>
      <c r="E1" s="423"/>
      <c r="F1" s="423"/>
      <c r="G1" s="423"/>
      <c r="H1" s="416" t="s">
        <v>45</v>
      </c>
      <c r="I1" s="417"/>
      <c r="J1" s="417"/>
      <c r="K1" s="417"/>
      <c r="L1" s="418" t="s">
        <v>50</v>
      </c>
      <c r="M1" s="419"/>
      <c r="N1" s="419"/>
      <c r="O1" s="419"/>
      <c r="P1" s="413" t="s">
        <v>53</v>
      </c>
      <c r="Q1" s="414"/>
      <c r="R1" s="414"/>
      <c r="S1" s="415"/>
      <c r="T1" s="410" t="s">
        <v>54</v>
      </c>
      <c r="U1" s="411"/>
      <c r="V1" s="411"/>
      <c r="W1" s="412"/>
    </row>
    <row r="2" spans="2:23" ht="14.25" thickBot="1" thickTop="1">
      <c r="B2" s="264" t="s">
        <v>179</v>
      </c>
      <c r="C2" s="18">
        <f>C3*(C13/(C14*(1-C5)*((C6/C7)^3)*C8))</f>
        <v>1359292542.255788</v>
      </c>
      <c r="D2" s="19" t="s">
        <v>41</v>
      </c>
      <c r="E2" s="20">
        <f>E3*(1/E12)*((E17*E14)/(E20*((E18)^0.91)*((E19)^1.02)*(1-(E21/(4*365)))*E22))</f>
        <v>9550378.481834507</v>
      </c>
      <c r="F2" s="19" t="s">
        <v>44</v>
      </c>
      <c r="G2" s="20">
        <f>G3*(1/G12)*((G17*G14)/(G20*((G18)^0.91)*((G19)^1.02)*(1-(G21/(4*365)))*G22))</f>
        <v>9550330.003035864</v>
      </c>
      <c r="H2" s="21" t="s">
        <v>46</v>
      </c>
      <c r="I2" s="22">
        <f>I3*(1/I12)*((I17*I14)/(I22*I20*((I18)^0.91)*((I19)^1.02)*(1-(I21/(4*365)))))</f>
        <v>46289129.06626115</v>
      </c>
      <c r="J2" s="21" t="s">
        <v>47</v>
      </c>
      <c r="K2" s="22">
        <f>K3*(1/K12)*((K17*K14)/(K22*K20*((K18)^0.91)*((K19)^1.02)*(1-(K21/(4*365)))))</f>
        <v>46288894.09741968</v>
      </c>
      <c r="L2" s="5" t="s">
        <v>51</v>
      </c>
      <c r="M2" s="23">
        <f>M3*(1/M12)*((M17*M14)/(M23*M21*((M18)^0.91)*((M20)^1.02)*(1-(M22/(4*365)))))</f>
        <v>1118206.1924394271</v>
      </c>
      <c r="N2" s="5" t="s">
        <v>52</v>
      </c>
      <c r="O2" s="23">
        <f>O3*(1/O12)*((O17*O14)/(O23*O21*((O18)^0.91)*((O20)^1.02)*(1-(O22/(4*365)))))</f>
        <v>1118200.516298639</v>
      </c>
      <c r="P2" s="24" t="s">
        <v>51</v>
      </c>
      <c r="Q2" s="25">
        <f>Q3*(1/Q12)*((Q17*Q14)/((((Q21*((Q18/12)^1)*((Q20/30)^0.5))/((Q19/0.5)^0.2))-Q33)*((365-Q22)/365)*(281.9/1)*Q23))</f>
        <v>1505745474.607547</v>
      </c>
      <c r="R2" s="24" t="s">
        <v>52</v>
      </c>
      <c r="S2" s="25">
        <f>S3*(1/S12)*((S17*S14)/((((S21*((S18/12)^1)*((S20/30)^0.5))/((S19/0.5)^0.2))-S33)*((365-S22)/365)*(281.9/1)*S23))</f>
        <v>1505745474.607547</v>
      </c>
      <c r="T2" s="63" t="s">
        <v>51</v>
      </c>
      <c r="U2" s="64">
        <f>U3*(1/U12)*((U18*U14)/(U22*((U19/12)^0.9)*((U20/3)^0.45)*((365-U23)/365)*(U42/1)*U24))</f>
        <v>17691398.79601891</v>
      </c>
      <c r="V2" s="63" t="s">
        <v>52</v>
      </c>
      <c r="W2" s="64">
        <f>W3*(1/W12)*((W18*W14)/((W22*((W19/12)^0.9)*((W20/3)^0.45)*((365-W23)/365)*(281.9/1)*W24)))</f>
        <v>17691398.79601891</v>
      </c>
    </row>
    <row r="3" spans="2:23" ht="13.5" thickTop="1">
      <c r="B3" s="11" t="s">
        <v>11</v>
      </c>
      <c r="C3" s="15">
        <v>93.77</v>
      </c>
      <c r="D3" s="11" t="s">
        <v>10</v>
      </c>
      <c r="E3" s="263">
        <f>E8*EXP((((LN(E9))-E10)^2)/E11)</f>
        <v>23.017850304789416</v>
      </c>
      <c r="F3" s="262" t="s">
        <v>10</v>
      </c>
      <c r="G3" s="261">
        <f>G8*EXP((((LN(G9))-G10)^2)/G11)</f>
        <v>23.017850304789416</v>
      </c>
      <c r="H3" s="260" t="s">
        <v>10</v>
      </c>
      <c r="I3" s="263">
        <f>I8*EXP(((LN(I9)-I10)^2)/I11)</f>
        <v>23.017850304789416</v>
      </c>
      <c r="J3" s="262" t="s">
        <v>10</v>
      </c>
      <c r="K3" s="261">
        <f>K8*EXP(((LN(K9)-K10)^2)/K11)</f>
        <v>23.017850304789416</v>
      </c>
      <c r="L3" s="260" t="s">
        <v>10</v>
      </c>
      <c r="M3" s="263">
        <f>M8*EXP(((LN(M9)-M10)^2)/M11)</f>
        <v>23.017850304789416</v>
      </c>
      <c r="N3" s="262" t="s">
        <v>10</v>
      </c>
      <c r="O3" s="261">
        <f>O8*EXP(((LN(O9)-O10)^2)/O11)</f>
        <v>23.017850304789416</v>
      </c>
      <c r="P3" s="260" t="s">
        <v>10</v>
      </c>
      <c r="Q3" s="263">
        <f>Q8*EXP((((LN(Q9))-Q10)^2)/Q11)</f>
        <v>23.017850304789416</v>
      </c>
      <c r="R3" s="262" t="s">
        <v>10</v>
      </c>
      <c r="S3" s="261">
        <f>S8*EXP((((LN(S9))-S10)^2)/S11)</f>
        <v>23.017850304789416</v>
      </c>
      <c r="T3" s="260" t="s">
        <v>10</v>
      </c>
      <c r="U3" s="263">
        <f>U8*EXP((((LN(U9))-U10)^2)/U11)</f>
        <v>23.017850304789416</v>
      </c>
      <c r="V3" s="262" t="s">
        <v>10</v>
      </c>
      <c r="W3" s="261">
        <f>W8*EXP((((LN(W9))-W10)^2)/W11)</f>
        <v>23.017850304789416</v>
      </c>
    </row>
    <row r="4" spans="2:23" ht="12.75">
      <c r="B4" s="238" t="s">
        <v>180</v>
      </c>
      <c r="C4" s="239">
        <f>C9*EXP((((LN(C10))-C11)^2)/C12)</f>
        <v>93.7735824520877</v>
      </c>
      <c r="D4" s="6" t="s">
        <v>2</v>
      </c>
      <c r="E4" s="7">
        <v>0.5</v>
      </c>
      <c r="F4" s="9" t="s">
        <v>2</v>
      </c>
      <c r="G4" s="8">
        <v>0.5</v>
      </c>
      <c r="H4" s="6" t="s">
        <v>2</v>
      </c>
      <c r="I4" s="7">
        <v>0.5</v>
      </c>
      <c r="J4" s="9" t="s">
        <v>2</v>
      </c>
      <c r="K4" s="8">
        <v>0.5</v>
      </c>
      <c r="L4" s="6" t="s">
        <v>2</v>
      </c>
      <c r="M4" s="7">
        <v>0.5</v>
      </c>
      <c r="N4" s="9" t="s">
        <v>2</v>
      </c>
      <c r="O4" s="8">
        <v>0.5</v>
      </c>
      <c r="P4" s="6" t="s">
        <v>2</v>
      </c>
      <c r="Q4" s="7">
        <v>0.5</v>
      </c>
      <c r="R4" s="9" t="s">
        <v>2</v>
      </c>
      <c r="S4" s="8">
        <v>0.5</v>
      </c>
      <c r="T4" s="6" t="s">
        <v>2</v>
      </c>
      <c r="U4" s="7">
        <v>0.5</v>
      </c>
      <c r="V4" s="9" t="s">
        <v>2</v>
      </c>
      <c r="W4" s="8">
        <v>0.5</v>
      </c>
    </row>
    <row r="5" spans="2:23" ht="12.75">
      <c r="B5" s="6" t="s">
        <v>2</v>
      </c>
      <c r="C5" s="16">
        <v>0.5</v>
      </c>
      <c r="D5" s="6" t="s">
        <v>3</v>
      </c>
      <c r="E5" s="7">
        <v>4.69</v>
      </c>
      <c r="F5" s="9" t="s">
        <v>3</v>
      </c>
      <c r="G5" s="8">
        <v>4.69</v>
      </c>
      <c r="H5" s="6" t="s">
        <v>3</v>
      </c>
      <c r="I5" s="7">
        <v>4.69</v>
      </c>
      <c r="J5" s="9" t="s">
        <v>3</v>
      </c>
      <c r="K5" s="8">
        <v>4.69</v>
      </c>
      <c r="L5" s="6" t="s">
        <v>3</v>
      </c>
      <c r="M5" s="7">
        <v>4.69</v>
      </c>
      <c r="N5" s="9" t="s">
        <v>3</v>
      </c>
      <c r="O5" s="8">
        <v>4.69</v>
      </c>
      <c r="P5" s="6" t="s">
        <v>3</v>
      </c>
      <c r="Q5" s="7">
        <v>4.69</v>
      </c>
      <c r="R5" s="9" t="s">
        <v>3</v>
      </c>
      <c r="S5" s="8">
        <v>4.69</v>
      </c>
      <c r="T5" s="6" t="s">
        <v>3</v>
      </c>
      <c r="U5" s="7">
        <v>4.69</v>
      </c>
      <c r="V5" s="9" t="s">
        <v>3</v>
      </c>
      <c r="W5" s="8">
        <v>4.69</v>
      </c>
    </row>
    <row r="6" spans="2:23" ht="12.75">
      <c r="B6" s="6" t="s">
        <v>3</v>
      </c>
      <c r="C6" s="16">
        <v>4.69</v>
      </c>
      <c r="D6" s="6" t="s">
        <v>4</v>
      </c>
      <c r="E6" s="7">
        <v>11.32</v>
      </c>
      <c r="F6" s="9" t="s">
        <v>4</v>
      </c>
      <c r="G6" s="8">
        <v>11.32</v>
      </c>
      <c r="H6" s="6" t="s">
        <v>4</v>
      </c>
      <c r="I6" s="7">
        <v>11.32</v>
      </c>
      <c r="J6" s="9" t="s">
        <v>4</v>
      </c>
      <c r="K6" s="8">
        <v>11.32</v>
      </c>
      <c r="L6" s="6" t="s">
        <v>4</v>
      </c>
      <c r="M6" s="7">
        <v>11.32</v>
      </c>
      <c r="N6" s="9" t="s">
        <v>4</v>
      </c>
      <c r="O6" s="8">
        <v>11.32</v>
      </c>
      <c r="P6" s="6" t="s">
        <v>4</v>
      </c>
      <c r="Q6" s="7">
        <v>11.32</v>
      </c>
      <c r="R6" s="9" t="s">
        <v>4</v>
      </c>
      <c r="S6" s="8">
        <v>11.32</v>
      </c>
      <c r="T6" s="6" t="s">
        <v>4</v>
      </c>
      <c r="U6" s="7">
        <v>11.32</v>
      </c>
      <c r="V6" s="9" t="s">
        <v>4</v>
      </c>
      <c r="W6" s="8">
        <v>11.32</v>
      </c>
    </row>
    <row r="7" spans="2:23" ht="12.75">
      <c r="B7" s="6" t="s">
        <v>4</v>
      </c>
      <c r="C7" s="16">
        <v>11.32</v>
      </c>
      <c r="D7" s="6" t="s">
        <v>5</v>
      </c>
      <c r="E7" s="7">
        <v>0.194</v>
      </c>
      <c r="F7" s="9" t="s">
        <v>5</v>
      </c>
      <c r="G7" s="8">
        <v>0.194</v>
      </c>
      <c r="H7" s="6" t="s">
        <v>5</v>
      </c>
      <c r="I7" s="7">
        <v>0.194</v>
      </c>
      <c r="J7" s="9" t="s">
        <v>5</v>
      </c>
      <c r="K7" s="8">
        <v>0.194</v>
      </c>
      <c r="L7" s="6" t="s">
        <v>5</v>
      </c>
      <c r="M7" s="7">
        <v>0.194</v>
      </c>
      <c r="N7" s="9" t="s">
        <v>5</v>
      </c>
      <c r="O7" s="8">
        <v>0.194</v>
      </c>
      <c r="P7" s="6" t="s">
        <v>5</v>
      </c>
      <c r="Q7" s="7">
        <v>0.194</v>
      </c>
      <c r="R7" s="9" t="s">
        <v>5</v>
      </c>
      <c r="S7" s="8">
        <v>0.194</v>
      </c>
      <c r="T7" s="6" t="s">
        <v>5</v>
      </c>
      <c r="U7" s="7">
        <v>0.194</v>
      </c>
      <c r="V7" s="9" t="s">
        <v>5</v>
      </c>
      <c r="W7" s="8">
        <v>0.194</v>
      </c>
    </row>
    <row r="8" spans="2:23" ht="12.75">
      <c r="B8" s="6" t="s">
        <v>5</v>
      </c>
      <c r="C8" s="16">
        <v>0.194</v>
      </c>
      <c r="D8" s="6" t="s">
        <v>6</v>
      </c>
      <c r="E8" s="7">
        <v>12.9351</v>
      </c>
      <c r="F8" s="9" t="s">
        <v>6</v>
      </c>
      <c r="G8" s="7">
        <v>12.9351</v>
      </c>
      <c r="H8" s="6" t="s">
        <v>6</v>
      </c>
      <c r="I8" s="7">
        <v>12.9351</v>
      </c>
      <c r="J8" s="9" t="s">
        <v>6</v>
      </c>
      <c r="K8" s="7">
        <v>12.9351</v>
      </c>
      <c r="L8" s="6" t="s">
        <v>6</v>
      </c>
      <c r="M8" s="7">
        <v>12.9351</v>
      </c>
      <c r="N8" s="9" t="s">
        <v>6</v>
      </c>
      <c r="O8" s="7">
        <v>12.9351</v>
      </c>
      <c r="P8" s="6" t="s">
        <v>6</v>
      </c>
      <c r="Q8" s="7">
        <v>12.9351</v>
      </c>
      <c r="R8" s="9" t="s">
        <v>6</v>
      </c>
      <c r="S8" s="7">
        <v>12.9351</v>
      </c>
      <c r="T8" s="6" t="s">
        <v>6</v>
      </c>
      <c r="U8" s="7">
        <v>12.9351</v>
      </c>
      <c r="V8" s="9" t="s">
        <v>6</v>
      </c>
      <c r="W8" s="8">
        <v>12.9351</v>
      </c>
    </row>
    <row r="9" spans="2:23" ht="12.75">
      <c r="B9" s="6" t="s">
        <v>6</v>
      </c>
      <c r="C9" s="16">
        <v>16.2302</v>
      </c>
      <c r="D9" s="6" t="s">
        <v>7</v>
      </c>
      <c r="E9" s="7">
        <v>0.5</v>
      </c>
      <c r="F9" s="9" t="s">
        <v>7</v>
      </c>
      <c r="G9" s="7">
        <v>0.5</v>
      </c>
      <c r="H9" s="6" t="s">
        <v>7</v>
      </c>
      <c r="I9" s="7">
        <v>0.5</v>
      </c>
      <c r="J9" s="9" t="s">
        <v>7</v>
      </c>
      <c r="K9" s="8">
        <v>0.5</v>
      </c>
      <c r="L9" s="6" t="s">
        <v>7</v>
      </c>
      <c r="M9" s="7">
        <v>0.5</v>
      </c>
      <c r="N9" s="9" t="s">
        <v>7</v>
      </c>
      <c r="O9" s="7">
        <v>0.5</v>
      </c>
      <c r="P9" s="6" t="s">
        <v>7</v>
      </c>
      <c r="Q9" s="7">
        <v>0.5</v>
      </c>
      <c r="R9" s="9" t="s">
        <v>7</v>
      </c>
      <c r="S9" s="7">
        <v>0.5</v>
      </c>
      <c r="T9" s="6" t="s">
        <v>7</v>
      </c>
      <c r="U9" s="7">
        <v>0.5</v>
      </c>
      <c r="V9" s="9" t="s">
        <v>7</v>
      </c>
      <c r="W9" s="8">
        <v>0.5</v>
      </c>
    </row>
    <row r="10" spans="2:23" ht="12.75">
      <c r="B10" s="6" t="s">
        <v>7</v>
      </c>
      <c r="C10" s="16">
        <v>0.5</v>
      </c>
      <c r="D10" s="6" t="s">
        <v>8</v>
      </c>
      <c r="E10" s="7">
        <v>5.7383</v>
      </c>
      <c r="F10" s="9" t="s">
        <v>8</v>
      </c>
      <c r="G10" s="7">
        <v>5.7383</v>
      </c>
      <c r="H10" s="6" t="s">
        <v>8</v>
      </c>
      <c r="I10" s="7">
        <v>5.7383</v>
      </c>
      <c r="J10" s="9" t="s">
        <v>8</v>
      </c>
      <c r="K10" s="7">
        <v>5.7383</v>
      </c>
      <c r="L10" s="6" t="s">
        <v>8</v>
      </c>
      <c r="M10" s="7">
        <v>5.7383</v>
      </c>
      <c r="N10" s="9" t="s">
        <v>8</v>
      </c>
      <c r="O10" s="7">
        <v>5.7383</v>
      </c>
      <c r="P10" s="6" t="s">
        <v>8</v>
      </c>
      <c r="Q10" s="7">
        <v>5.7383</v>
      </c>
      <c r="R10" s="9" t="s">
        <v>8</v>
      </c>
      <c r="S10" s="7">
        <v>5.7383</v>
      </c>
      <c r="T10" s="6" t="s">
        <v>8</v>
      </c>
      <c r="U10" s="7">
        <v>5.7383</v>
      </c>
      <c r="V10" s="9" t="s">
        <v>8</v>
      </c>
      <c r="W10" s="8">
        <v>5.7383</v>
      </c>
    </row>
    <row r="11" spans="2:23" ht="12.75">
      <c r="B11" s="6" t="s">
        <v>8</v>
      </c>
      <c r="C11" s="16">
        <v>18.7762</v>
      </c>
      <c r="D11" s="6" t="s">
        <v>9</v>
      </c>
      <c r="E11" s="7">
        <v>71.7711</v>
      </c>
      <c r="F11" s="9" t="s">
        <v>9</v>
      </c>
      <c r="G11" s="7">
        <v>71.7711</v>
      </c>
      <c r="H11" s="6" t="s">
        <v>9</v>
      </c>
      <c r="I11" s="7">
        <v>71.7711</v>
      </c>
      <c r="J11" s="9" t="s">
        <v>9</v>
      </c>
      <c r="K11" s="7">
        <v>71.7711</v>
      </c>
      <c r="L11" s="6" t="s">
        <v>9</v>
      </c>
      <c r="M11" s="7">
        <v>71.7711</v>
      </c>
      <c r="N11" s="9" t="s">
        <v>9</v>
      </c>
      <c r="O11" s="7">
        <v>71.7711</v>
      </c>
      <c r="P11" s="6" t="s">
        <v>9</v>
      </c>
      <c r="Q11" s="7">
        <v>71.7711</v>
      </c>
      <c r="R11" s="9" t="s">
        <v>9</v>
      </c>
      <c r="S11" s="7">
        <v>71.7711</v>
      </c>
      <c r="T11" s="6" t="s">
        <v>9</v>
      </c>
      <c r="U11" s="7">
        <v>71.7711</v>
      </c>
      <c r="V11" s="9" t="s">
        <v>9</v>
      </c>
      <c r="W11" s="8">
        <v>71.7711</v>
      </c>
    </row>
    <row r="12" spans="2:23" ht="12.75">
      <c r="B12" s="6" t="s">
        <v>9</v>
      </c>
      <c r="C12" s="16">
        <v>216.108</v>
      </c>
      <c r="D12" s="6" t="s">
        <v>12</v>
      </c>
      <c r="E12" s="7">
        <f>E29+(E30/E13)+(E31/(E13^2))</f>
        <v>0.1852235056977114</v>
      </c>
      <c r="F12" s="9" t="s">
        <v>12</v>
      </c>
      <c r="G12" s="8">
        <f>G29+(G30/G13)+(G31/(G13^2))</f>
        <v>0.1852244459178958</v>
      </c>
      <c r="H12" s="6" t="s">
        <v>12</v>
      </c>
      <c r="I12" s="7">
        <f>I29+(I30/I13)+(I31/(I13^2))</f>
        <v>0.1852235056977114</v>
      </c>
      <c r="J12" s="9" t="s">
        <v>12</v>
      </c>
      <c r="K12" s="8">
        <f>K29+(K30/K13)+(K31/(K13^2))</f>
        <v>0.1852244459178958</v>
      </c>
      <c r="L12" s="6" t="s">
        <v>12</v>
      </c>
      <c r="M12" s="7">
        <f>M35+(M36/M13)+(M37/(M13^2))</f>
        <v>0.1852235056977114</v>
      </c>
      <c r="N12" s="9" t="s">
        <v>12</v>
      </c>
      <c r="O12" s="8">
        <f>O35+(O36/O13)+(O37/(O13^2))</f>
        <v>0.1852244459178958</v>
      </c>
      <c r="P12" s="6" t="s">
        <v>12</v>
      </c>
      <c r="Q12" s="7">
        <f>Q36+(Q37/Q13)+(Q38/(Q13^2))</f>
        <v>0.18523055733461172</v>
      </c>
      <c r="R12" s="9" t="s">
        <v>12</v>
      </c>
      <c r="S12" s="8">
        <f>S36+(S37/S13)+(S38/(S13^2))</f>
        <v>0.18523055733461172</v>
      </c>
      <c r="T12" s="6" t="s">
        <v>12</v>
      </c>
      <c r="U12" s="7">
        <f>U37+(U38/U13)+(U39/(U13^2))</f>
        <v>0.18523055733461172</v>
      </c>
      <c r="V12" s="9" t="s">
        <v>12</v>
      </c>
      <c r="W12" s="8">
        <f>W37+(W38/W13)+(W39/(W13^2))</f>
        <v>0.18523055733461172</v>
      </c>
    </row>
    <row r="13" spans="2:23" ht="12.75">
      <c r="B13" s="6"/>
      <c r="C13" s="16">
        <v>3600</v>
      </c>
      <c r="D13" s="6" t="s">
        <v>13</v>
      </c>
      <c r="E13" s="7">
        <f>E26*365*24</f>
        <v>227760</v>
      </c>
      <c r="F13" s="9" t="s">
        <v>13</v>
      </c>
      <c r="G13" s="8">
        <f>G26*365*24</f>
        <v>219000</v>
      </c>
      <c r="H13" s="6" t="s">
        <v>13</v>
      </c>
      <c r="I13" s="7">
        <f>I26*365*24</f>
        <v>227760</v>
      </c>
      <c r="J13" s="9" t="s">
        <v>13</v>
      </c>
      <c r="K13" s="8">
        <f>K26*365*24</f>
        <v>219000</v>
      </c>
      <c r="L13" s="6" t="s">
        <v>13</v>
      </c>
      <c r="M13" s="7">
        <f>M33*365*24</f>
        <v>227760</v>
      </c>
      <c r="N13" s="9" t="s">
        <v>13</v>
      </c>
      <c r="O13" s="8">
        <f>O33*365*24</f>
        <v>219000</v>
      </c>
      <c r="P13" s="6" t="s">
        <v>13</v>
      </c>
      <c r="Q13" s="7">
        <f>Q35*365*24</f>
        <v>175200</v>
      </c>
      <c r="R13" s="9" t="s">
        <v>13</v>
      </c>
      <c r="S13" s="8">
        <f>S35*365*24</f>
        <v>175200</v>
      </c>
      <c r="T13" s="6" t="s">
        <v>13</v>
      </c>
      <c r="U13" s="7">
        <f>U36*365*24</f>
        <v>175200</v>
      </c>
      <c r="V13" s="9" t="s">
        <v>13</v>
      </c>
      <c r="W13" s="8">
        <f>W36*365*24</f>
        <v>175200</v>
      </c>
    </row>
    <row r="14" spans="2:23" ht="13.5" thickBot="1">
      <c r="B14" s="3"/>
      <c r="C14" s="17">
        <v>0.036</v>
      </c>
      <c r="D14" s="6" t="s">
        <v>14</v>
      </c>
      <c r="E14" s="7">
        <f>E15*E16*E32</f>
        <v>274.2133987740349</v>
      </c>
      <c r="F14" s="9" t="s">
        <v>14</v>
      </c>
      <c r="G14" s="8">
        <f>G15*G16*G32</f>
        <v>274.2133987740349</v>
      </c>
      <c r="H14" s="6" t="s">
        <v>14</v>
      </c>
      <c r="I14" s="7">
        <f>I15*I16*I32</f>
        <v>274.2133987740349</v>
      </c>
      <c r="J14" s="9" t="s">
        <v>14</v>
      </c>
      <c r="K14" s="8">
        <f>K15*K16*K32</f>
        <v>274.2133987740349</v>
      </c>
      <c r="L14" s="6" t="s">
        <v>14</v>
      </c>
      <c r="M14" s="7">
        <f>M15*M16*M38</f>
        <v>274.2133987740349</v>
      </c>
      <c r="N14" s="9" t="s">
        <v>14</v>
      </c>
      <c r="O14" s="8">
        <f>O15*O16*O38</f>
        <v>274.2133987740349</v>
      </c>
      <c r="P14" s="6" t="s">
        <v>14</v>
      </c>
      <c r="Q14" s="7">
        <f>Q15*Q16*Q39</f>
        <v>274.2133987740349</v>
      </c>
      <c r="R14" s="9" t="s">
        <v>14</v>
      </c>
      <c r="S14" s="8">
        <f>S15*S16*S39</f>
        <v>274.2133987740349</v>
      </c>
      <c r="T14" s="6" t="s">
        <v>14</v>
      </c>
      <c r="U14" s="7">
        <f>U15*U16*T17</f>
        <v>274.2133987740349</v>
      </c>
      <c r="V14" s="9" t="s">
        <v>14</v>
      </c>
      <c r="W14" s="8">
        <f>W15*W16*V17</f>
        <v>274.2133987740349</v>
      </c>
    </row>
    <row r="15" spans="4:23" ht="13.5" thickTop="1">
      <c r="D15" s="6" t="s">
        <v>15</v>
      </c>
      <c r="E15" s="7">
        <v>147.580486514986</v>
      </c>
      <c r="F15" s="9" t="s">
        <v>15</v>
      </c>
      <c r="G15" s="8">
        <v>147.580486514986</v>
      </c>
      <c r="H15" s="6" t="s">
        <v>15</v>
      </c>
      <c r="I15" s="7">
        <v>147.580486514986</v>
      </c>
      <c r="J15" s="9" t="s">
        <v>15</v>
      </c>
      <c r="K15" s="8">
        <v>147.580486514986</v>
      </c>
      <c r="L15" s="6" t="s">
        <v>15</v>
      </c>
      <c r="M15" s="7">
        <v>147.580486514986</v>
      </c>
      <c r="N15" s="9" t="s">
        <v>15</v>
      </c>
      <c r="O15" s="8">
        <v>147.580486514986</v>
      </c>
      <c r="P15" s="6" t="s">
        <v>15</v>
      </c>
      <c r="Q15" s="7">
        <v>147.580486514986</v>
      </c>
      <c r="R15" s="9" t="s">
        <v>15</v>
      </c>
      <c r="S15" s="8">
        <v>147.580486514986</v>
      </c>
      <c r="T15" s="6" t="s">
        <v>15</v>
      </c>
      <c r="U15" s="7">
        <v>147.580486514986</v>
      </c>
      <c r="V15" s="9" t="s">
        <v>15</v>
      </c>
      <c r="W15" s="8">
        <v>147.580486514986</v>
      </c>
    </row>
    <row r="16" spans="4:23" ht="12.75">
      <c r="D16" s="6" t="s">
        <v>16</v>
      </c>
      <c r="E16" s="7">
        <v>20</v>
      </c>
      <c r="F16" s="9" t="s">
        <v>16</v>
      </c>
      <c r="G16" s="8">
        <v>20</v>
      </c>
      <c r="H16" s="6" t="s">
        <v>16</v>
      </c>
      <c r="I16" s="7">
        <v>20</v>
      </c>
      <c r="J16" s="9" t="s">
        <v>16</v>
      </c>
      <c r="K16" s="8">
        <v>20</v>
      </c>
      <c r="L16" s="6" t="s">
        <v>16</v>
      </c>
      <c r="M16" s="7">
        <v>20</v>
      </c>
      <c r="N16" s="9" t="s">
        <v>16</v>
      </c>
      <c r="O16" s="8">
        <v>20</v>
      </c>
      <c r="P16" s="6" t="s">
        <v>16</v>
      </c>
      <c r="Q16" s="7">
        <v>20</v>
      </c>
      <c r="R16" s="9" t="s">
        <v>16</v>
      </c>
      <c r="S16" s="8">
        <v>20</v>
      </c>
      <c r="T16" s="6" t="s">
        <v>16</v>
      </c>
      <c r="U16" s="7">
        <v>20</v>
      </c>
      <c r="V16" s="9" t="s">
        <v>16</v>
      </c>
      <c r="W16" s="8">
        <v>20</v>
      </c>
    </row>
    <row r="17" spans="4:23" ht="12.75">
      <c r="D17" s="6" t="s">
        <v>17</v>
      </c>
      <c r="E17" s="7">
        <f>E26*365*24*60*60</f>
        <v>819936000</v>
      </c>
      <c r="F17" s="9" t="s">
        <v>17</v>
      </c>
      <c r="G17" s="8">
        <f>G26*365*24*60*60</f>
        <v>788400000</v>
      </c>
      <c r="H17" s="6" t="s">
        <v>17</v>
      </c>
      <c r="I17" s="7">
        <f>I26*365*24*60*60</f>
        <v>819936000</v>
      </c>
      <c r="J17" s="9" t="s">
        <v>17</v>
      </c>
      <c r="K17" s="8">
        <f>K26*365*24*60*60</f>
        <v>788400000</v>
      </c>
      <c r="L17" s="6" t="s">
        <v>17</v>
      </c>
      <c r="M17" s="7">
        <f>M33*365*24*60*60</f>
        <v>819936000</v>
      </c>
      <c r="N17" s="9" t="s">
        <v>17</v>
      </c>
      <c r="O17" s="8">
        <f>O33*365*24*60*60</f>
        <v>788400000</v>
      </c>
      <c r="P17" s="6" t="s">
        <v>17</v>
      </c>
      <c r="Q17" s="7">
        <f>Q35*365*24*60*60</f>
        <v>630720000</v>
      </c>
      <c r="R17" s="9" t="s">
        <v>17</v>
      </c>
      <c r="S17" s="8">
        <f>S35*365*24*60*60</f>
        <v>630720000</v>
      </c>
      <c r="T17" s="6">
        <v>0.092903</v>
      </c>
      <c r="U17" s="7"/>
      <c r="V17" s="9">
        <v>0.092903</v>
      </c>
      <c r="W17" s="8"/>
    </row>
    <row r="18" spans="4:23" ht="12.75">
      <c r="D18" s="6" t="s">
        <v>30</v>
      </c>
      <c r="E18" s="7">
        <v>0.015</v>
      </c>
      <c r="F18" s="9" t="s">
        <v>30</v>
      </c>
      <c r="G18" s="8">
        <v>0.015</v>
      </c>
      <c r="H18" s="6" t="s">
        <v>30</v>
      </c>
      <c r="I18" s="7">
        <v>0.015</v>
      </c>
      <c r="J18" s="9" t="s">
        <v>30</v>
      </c>
      <c r="K18" s="8">
        <v>0.015</v>
      </c>
      <c r="L18" s="6" t="s">
        <v>30</v>
      </c>
      <c r="M18" s="7">
        <v>0.015</v>
      </c>
      <c r="N18" s="9" t="s">
        <v>30</v>
      </c>
      <c r="O18" s="8">
        <v>0.015</v>
      </c>
      <c r="P18" s="6" t="s">
        <v>32</v>
      </c>
      <c r="Q18" s="7">
        <v>0.085</v>
      </c>
      <c r="R18" s="9" t="s">
        <v>32</v>
      </c>
      <c r="S18" s="8">
        <v>0.085</v>
      </c>
      <c r="T18" s="6" t="s">
        <v>17</v>
      </c>
      <c r="U18" s="7">
        <f>U36*365*24*60*60</f>
        <v>630720000</v>
      </c>
      <c r="V18" s="9" t="s">
        <v>17</v>
      </c>
      <c r="W18" s="8">
        <f>W36*365*24*60*60</f>
        <v>630720000</v>
      </c>
    </row>
    <row r="19" spans="4:23" ht="12.75">
      <c r="D19" s="6" t="s">
        <v>18</v>
      </c>
      <c r="E19" s="7">
        <v>3.2</v>
      </c>
      <c r="F19" s="9" t="s">
        <v>18</v>
      </c>
      <c r="G19" s="8">
        <v>3.2</v>
      </c>
      <c r="H19" s="6" t="s">
        <v>18</v>
      </c>
      <c r="I19" s="7">
        <v>3.2</v>
      </c>
      <c r="J19" s="9" t="s">
        <v>18</v>
      </c>
      <c r="K19" s="8">
        <v>3.2</v>
      </c>
      <c r="L19" s="6" t="s">
        <v>34</v>
      </c>
      <c r="M19" s="7">
        <v>0.079</v>
      </c>
      <c r="N19" s="9" t="s">
        <v>34</v>
      </c>
      <c r="O19" s="8">
        <v>0.079</v>
      </c>
      <c r="P19" s="6" t="s">
        <v>34</v>
      </c>
      <c r="Q19" s="7">
        <v>0.079</v>
      </c>
      <c r="R19" s="9" t="s">
        <v>34</v>
      </c>
      <c r="S19" s="8">
        <v>0.079</v>
      </c>
      <c r="T19" s="6" t="s">
        <v>32</v>
      </c>
      <c r="U19" s="7">
        <v>0.085</v>
      </c>
      <c r="V19" s="9" t="s">
        <v>32</v>
      </c>
      <c r="W19" s="8">
        <v>0.085</v>
      </c>
    </row>
    <row r="20" spans="4:23" ht="12.75">
      <c r="D20" s="6" t="s">
        <v>37</v>
      </c>
      <c r="E20" s="7">
        <v>0.62</v>
      </c>
      <c r="F20" s="9" t="s">
        <v>37</v>
      </c>
      <c r="G20" s="8">
        <v>0.62</v>
      </c>
      <c r="H20" s="6" t="s">
        <v>37</v>
      </c>
      <c r="I20" s="7">
        <v>0.62</v>
      </c>
      <c r="J20" s="9" t="s">
        <v>37</v>
      </c>
      <c r="K20" s="8">
        <v>0.62</v>
      </c>
      <c r="L20" s="6" t="s">
        <v>18</v>
      </c>
      <c r="M20" s="7">
        <f>((M24*M25)+(M26*M27))/(M24+M26)</f>
        <v>6.5</v>
      </c>
      <c r="N20" s="9" t="s">
        <v>18</v>
      </c>
      <c r="O20" s="8">
        <f>((O24*O25)+(O26*O27))/(O24+O26)</f>
        <v>6.5</v>
      </c>
      <c r="P20" s="6" t="s">
        <v>33</v>
      </c>
      <c r="Q20" s="7">
        <v>55</v>
      </c>
      <c r="R20" s="9" t="s">
        <v>33</v>
      </c>
      <c r="S20" s="8">
        <v>55</v>
      </c>
      <c r="T20" s="6" t="s">
        <v>18</v>
      </c>
      <c r="U20" s="7">
        <f>((U25*U26)+(U27*U28))/(U25+U27)</f>
        <v>11</v>
      </c>
      <c r="V20" s="9" t="s">
        <v>18</v>
      </c>
      <c r="W20" s="8">
        <f>((W25*W26)+(W27*W28))/(W25+W27)</f>
        <v>11</v>
      </c>
    </row>
    <row r="21" spans="4:23" ht="12.75">
      <c r="D21" s="6" t="s">
        <v>19</v>
      </c>
      <c r="E21" s="7">
        <v>150</v>
      </c>
      <c r="F21" s="9" t="s">
        <v>19</v>
      </c>
      <c r="G21" s="8">
        <v>150</v>
      </c>
      <c r="H21" s="6" t="s">
        <v>19</v>
      </c>
      <c r="I21" s="7">
        <v>150</v>
      </c>
      <c r="J21" s="9" t="s">
        <v>19</v>
      </c>
      <c r="K21" s="8">
        <v>150</v>
      </c>
      <c r="L21" s="6" t="s">
        <v>37</v>
      </c>
      <c r="M21" s="7">
        <v>0.62</v>
      </c>
      <c r="N21" s="9" t="s">
        <v>37</v>
      </c>
      <c r="O21" s="8">
        <v>0.62</v>
      </c>
      <c r="P21" s="6" t="s">
        <v>31</v>
      </c>
      <c r="Q21" s="7">
        <v>1.8</v>
      </c>
      <c r="R21" s="9" t="s">
        <v>31</v>
      </c>
      <c r="S21" s="8">
        <v>1.8</v>
      </c>
      <c r="T21" s="6" t="s">
        <v>33</v>
      </c>
      <c r="U21" s="7">
        <v>55</v>
      </c>
      <c r="V21" s="9" t="s">
        <v>33</v>
      </c>
      <c r="W21" s="8">
        <v>55</v>
      </c>
    </row>
    <row r="22" spans="4:23" ht="12.75">
      <c r="D22" s="6" t="s">
        <v>20</v>
      </c>
      <c r="E22" s="7">
        <f>((E23*E24)/E25)*E26</f>
        <v>73351762.26397735</v>
      </c>
      <c r="F22" s="9" t="s">
        <v>20</v>
      </c>
      <c r="G22" s="8">
        <f>((G23*G24)/G25)*G26</f>
        <v>70530540.63843976</v>
      </c>
      <c r="H22" s="6" t="s">
        <v>20</v>
      </c>
      <c r="I22" s="7">
        <f>((I23*I24)/I25)*I26</f>
        <v>15133944.10440812</v>
      </c>
      <c r="J22" s="9" t="s">
        <v>20</v>
      </c>
      <c r="K22" s="8">
        <f>((K23*K24)/K25)*K26</f>
        <v>14551869.331161655</v>
      </c>
      <c r="L22" s="6" t="s">
        <v>19</v>
      </c>
      <c r="M22" s="7">
        <v>150</v>
      </c>
      <c r="N22" s="9" t="s">
        <v>19</v>
      </c>
      <c r="O22" s="8">
        <v>150</v>
      </c>
      <c r="P22" s="6" t="s">
        <v>19</v>
      </c>
      <c r="Q22" s="7">
        <v>150</v>
      </c>
      <c r="R22" s="9" t="s">
        <v>19</v>
      </c>
      <c r="S22" s="8">
        <v>150</v>
      </c>
      <c r="T22" s="6" t="s">
        <v>39</v>
      </c>
      <c r="U22" s="7">
        <v>1.5</v>
      </c>
      <c r="V22" s="9" t="s">
        <v>39</v>
      </c>
      <c r="W22" s="8">
        <v>1.5</v>
      </c>
    </row>
    <row r="23" spans="4:23" ht="12.75">
      <c r="D23" s="6" t="s">
        <v>36</v>
      </c>
      <c r="E23" s="7">
        <f>E15*0.000304799</f>
        <v>0.044982384709281224</v>
      </c>
      <c r="F23" s="9" t="s">
        <v>36</v>
      </c>
      <c r="G23" s="8">
        <f>G15*0.000304799</f>
        <v>0.044982384709281224</v>
      </c>
      <c r="H23" s="6" t="s">
        <v>36</v>
      </c>
      <c r="I23" s="7">
        <f>I15*0.0003048</f>
        <v>0.04498253228976773</v>
      </c>
      <c r="J23" s="9" t="s">
        <v>36</v>
      </c>
      <c r="K23" s="8">
        <f>K15*0.0003048</f>
        <v>0.04498253228976773</v>
      </c>
      <c r="L23" s="6" t="s">
        <v>20</v>
      </c>
      <c r="M23" s="7">
        <f>M28*M29*M30*M31*M32*M33</f>
        <v>304081918.27882993</v>
      </c>
      <c r="N23" s="9" t="s">
        <v>20</v>
      </c>
      <c r="O23" s="8">
        <f>O28*O29*O30*O31*O32*O33</f>
        <v>292386459.8834903</v>
      </c>
      <c r="P23" s="6" t="s">
        <v>20</v>
      </c>
      <c r="Q23" s="7">
        <f>Q28*Q29*Q30*Q31*Q32*Q35</f>
        <v>3508.6375186018836</v>
      </c>
      <c r="R23" s="9" t="s">
        <v>20</v>
      </c>
      <c r="S23" s="8">
        <f>S28*S29*S30*S31*S32*S35</f>
        <v>3508.6375186018836</v>
      </c>
      <c r="T23" s="6" t="s">
        <v>19</v>
      </c>
      <c r="U23" s="7">
        <v>150</v>
      </c>
      <c r="V23" s="9" t="s">
        <v>19</v>
      </c>
      <c r="W23" s="8">
        <v>150</v>
      </c>
    </row>
    <row r="24" spans="4:23" ht="12.75">
      <c r="D24" s="14" t="s">
        <v>42</v>
      </c>
      <c r="E24" s="7">
        <v>112015000000</v>
      </c>
      <c r="F24" s="10" t="s">
        <v>42</v>
      </c>
      <c r="G24" s="8">
        <v>112015000000</v>
      </c>
      <c r="H24" s="14" t="s">
        <v>48</v>
      </c>
      <c r="I24" s="7">
        <v>14454000000</v>
      </c>
      <c r="J24" s="10" t="s">
        <v>48</v>
      </c>
      <c r="K24" s="8">
        <v>14454000000</v>
      </c>
      <c r="L24" s="6" t="s">
        <v>21</v>
      </c>
      <c r="M24" s="7">
        <v>1000000</v>
      </c>
      <c r="N24" s="9" t="s">
        <v>21</v>
      </c>
      <c r="O24" s="8">
        <v>1000000</v>
      </c>
      <c r="P24" s="6" t="s">
        <v>21</v>
      </c>
      <c r="Q24" s="7">
        <v>20</v>
      </c>
      <c r="R24" s="9" t="s">
        <v>21</v>
      </c>
      <c r="S24" s="8">
        <v>20</v>
      </c>
      <c r="T24" s="6" t="s">
        <v>20</v>
      </c>
      <c r="U24" s="7">
        <f>U29*U30*U31*U32*U33*U36</f>
        <v>233909.1679067922</v>
      </c>
      <c r="V24" s="9" t="s">
        <v>20</v>
      </c>
      <c r="W24" s="8">
        <f>W29*W30*W31*W32*W33*W36</f>
        <v>233909.1679067922</v>
      </c>
    </row>
    <row r="25" spans="4:23" ht="12.75">
      <c r="D25" s="14" t="s">
        <v>43</v>
      </c>
      <c r="E25" s="7">
        <v>1786</v>
      </c>
      <c r="F25" s="10" t="s">
        <v>43</v>
      </c>
      <c r="G25" s="8">
        <v>1786</v>
      </c>
      <c r="H25" s="14" t="s">
        <v>49</v>
      </c>
      <c r="I25" s="7">
        <v>1117</v>
      </c>
      <c r="J25" s="10" t="s">
        <v>49</v>
      </c>
      <c r="K25" s="8">
        <v>1117</v>
      </c>
      <c r="L25" s="6" t="s">
        <v>22</v>
      </c>
      <c r="M25" s="7">
        <v>3</v>
      </c>
      <c r="N25" s="9" t="s">
        <v>22</v>
      </c>
      <c r="O25" s="8">
        <v>3</v>
      </c>
      <c r="P25" s="6" t="s">
        <v>22</v>
      </c>
      <c r="Q25" s="7">
        <v>2</v>
      </c>
      <c r="R25" s="9" t="s">
        <v>22</v>
      </c>
      <c r="S25" s="8">
        <v>2</v>
      </c>
      <c r="T25" s="6" t="s">
        <v>21</v>
      </c>
      <c r="U25" s="7">
        <v>1000</v>
      </c>
      <c r="V25" s="9" t="s">
        <v>21</v>
      </c>
      <c r="W25" s="8">
        <v>1000</v>
      </c>
    </row>
    <row r="26" spans="4:23" ht="12.75">
      <c r="D26" s="6" t="s">
        <v>35</v>
      </c>
      <c r="E26" s="7">
        <v>26</v>
      </c>
      <c r="F26" s="9" t="s">
        <v>35</v>
      </c>
      <c r="G26" s="8">
        <v>25</v>
      </c>
      <c r="H26" s="6" t="s">
        <v>35</v>
      </c>
      <c r="I26" s="7">
        <v>26</v>
      </c>
      <c r="J26" s="9" t="s">
        <v>35</v>
      </c>
      <c r="K26" s="8">
        <v>25</v>
      </c>
      <c r="L26" s="6" t="s">
        <v>23</v>
      </c>
      <c r="M26" s="7">
        <v>1000000</v>
      </c>
      <c r="N26" s="9" t="s">
        <v>23</v>
      </c>
      <c r="O26" s="8">
        <v>1000000</v>
      </c>
      <c r="P26" s="6" t="s">
        <v>23</v>
      </c>
      <c r="Q26" s="7">
        <v>10</v>
      </c>
      <c r="R26" s="9" t="s">
        <v>23</v>
      </c>
      <c r="S26" s="8">
        <v>10</v>
      </c>
      <c r="T26" s="6" t="s">
        <v>22</v>
      </c>
      <c r="U26" s="7">
        <v>2</v>
      </c>
      <c r="V26" s="9" t="s">
        <v>22</v>
      </c>
      <c r="W26" s="8">
        <v>2</v>
      </c>
    </row>
    <row r="27" spans="4:23" ht="12.75">
      <c r="D27" s="6"/>
      <c r="E27" s="7">
        <v>3600</v>
      </c>
      <c r="F27" s="9"/>
      <c r="G27" s="8">
        <v>3600</v>
      </c>
      <c r="H27" s="6"/>
      <c r="I27" s="7">
        <v>3600</v>
      </c>
      <c r="J27" s="9"/>
      <c r="K27" s="8">
        <v>3600</v>
      </c>
      <c r="L27" s="6" t="s">
        <v>24</v>
      </c>
      <c r="M27" s="7">
        <v>10</v>
      </c>
      <c r="N27" s="9" t="s">
        <v>24</v>
      </c>
      <c r="O27" s="8">
        <v>10</v>
      </c>
      <c r="P27" s="6" t="s">
        <v>24</v>
      </c>
      <c r="Q27" s="7">
        <v>20</v>
      </c>
      <c r="R27" s="9" t="s">
        <v>24</v>
      </c>
      <c r="S27" s="8">
        <v>20</v>
      </c>
      <c r="T27" s="6" t="s">
        <v>23</v>
      </c>
      <c r="U27" s="7">
        <v>1000</v>
      </c>
      <c r="V27" s="9" t="s">
        <v>23</v>
      </c>
      <c r="W27" s="8">
        <v>1000</v>
      </c>
    </row>
    <row r="28" spans="4:23" ht="12.75">
      <c r="D28" s="6"/>
      <c r="E28" s="7">
        <v>0.036</v>
      </c>
      <c r="F28" s="9"/>
      <c r="G28" s="8">
        <v>0.036</v>
      </c>
      <c r="H28" s="6"/>
      <c r="I28" s="7">
        <v>0.036</v>
      </c>
      <c r="J28" s="9"/>
      <c r="K28" s="8">
        <v>0.036</v>
      </c>
      <c r="L28" s="6" t="s">
        <v>25</v>
      </c>
      <c r="M28" s="7">
        <f>M24+M26</f>
        <v>2000000</v>
      </c>
      <c r="N28" s="9" t="s">
        <v>25</v>
      </c>
      <c r="O28" s="8">
        <f>O24+O26</f>
        <v>2000000</v>
      </c>
      <c r="P28" s="6" t="s">
        <v>25</v>
      </c>
      <c r="Q28" s="7">
        <f>Q24+Q26</f>
        <v>30</v>
      </c>
      <c r="R28" s="9" t="s">
        <v>25</v>
      </c>
      <c r="S28" s="8">
        <f>S24+S26</f>
        <v>30</v>
      </c>
      <c r="T28" s="6" t="s">
        <v>24</v>
      </c>
      <c r="U28" s="7">
        <v>20</v>
      </c>
      <c r="V28" s="9" t="s">
        <v>24</v>
      </c>
      <c r="W28" s="8">
        <v>20</v>
      </c>
    </row>
    <row r="29" spans="4:23" ht="12.75">
      <c r="D29" s="6"/>
      <c r="E29" s="7">
        <v>0.1852</v>
      </c>
      <c r="F29" s="9"/>
      <c r="G29" s="8">
        <v>0.1852</v>
      </c>
      <c r="H29" s="6"/>
      <c r="I29" s="7">
        <v>0.1852</v>
      </c>
      <c r="J29" s="9"/>
      <c r="K29" s="8">
        <v>0.1852</v>
      </c>
      <c r="L29" s="6" t="s">
        <v>26</v>
      </c>
      <c r="M29" s="7">
        <f>M34</f>
        <v>0.04498253228976773</v>
      </c>
      <c r="N29" s="9" t="s">
        <v>26</v>
      </c>
      <c r="O29" s="8">
        <f>O34</f>
        <v>0.04498253228976773</v>
      </c>
      <c r="P29" s="6" t="s">
        <v>26</v>
      </c>
      <c r="Q29" s="7">
        <f>Q34</f>
        <v>0.04498253228976773</v>
      </c>
      <c r="R29" s="9" t="s">
        <v>26</v>
      </c>
      <c r="S29" s="8">
        <f>S34</f>
        <v>0.04498253228976773</v>
      </c>
      <c r="T29" s="6" t="s">
        <v>25</v>
      </c>
      <c r="U29" s="7">
        <f>U25+U27</f>
        <v>2000</v>
      </c>
      <c r="V29" s="9" t="s">
        <v>25</v>
      </c>
      <c r="W29" s="8">
        <f>W25+W27</f>
        <v>2000</v>
      </c>
    </row>
    <row r="30" spans="4:23" ht="12.75">
      <c r="D30" s="6"/>
      <c r="E30" s="7">
        <v>5.3537</v>
      </c>
      <c r="F30" s="9"/>
      <c r="G30" s="8">
        <v>5.3537</v>
      </c>
      <c r="H30" s="6"/>
      <c r="I30" s="7">
        <v>5.3537</v>
      </c>
      <c r="J30" s="9"/>
      <c r="K30" s="8">
        <v>5.3537</v>
      </c>
      <c r="L30" s="6" t="s">
        <v>27</v>
      </c>
      <c r="M30" s="7">
        <v>1</v>
      </c>
      <c r="N30" s="9" t="s">
        <v>27</v>
      </c>
      <c r="O30" s="8">
        <v>1</v>
      </c>
      <c r="P30" s="6" t="s">
        <v>27</v>
      </c>
      <c r="Q30" s="7">
        <v>1</v>
      </c>
      <c r="R30" s="9" t="s">
        <v>27</v>
      </c>
      <c r="S30" s="8">
        <v>1</v>
      </c>
      <c r="T30" s="6" t="s">
        <v>26</v>
      </c>
      <c r="U30" s="7">
        <f>U35</f>
        <v>0.04498253228976773</v>
      </c>
      <c r="V30" s="9" t="s">
        <v>26</v>
      </c>
      <c r="W30" s="8">
        <f>W35</f>
        <v>0.04498253228976773</v>
      </c>
    </row>
    <row r="31" spans="4:23" ht="12.75">
      <c r="D31" s="6"/>
      <c r="E31" s="7">
        <v>-9.6318</v>
      </c>
      <c r="F31" s="9"/>
      <c r="G31" s="8">
        <v>-9.6318</v>
      </c>
      <c r="H31" s="6"/>
      <c r="I31" s="7">
        <v>-9.6318</v>
      </c>
      <c r="J31" s="9"/>
      <c r="K31" s="8">
        <v>-9.6318</v>
      </c>
      <c r="L31" s="6" t="s">
        <v>28</v>
      </c>
      <c r="M31" s="7">
        <v>26</v>
      </c>
      <c r="N31" s="9" t="s">
        <v>28</v>
      </c>
      <c r="O31" s="8">
        <v>26</v>
      </c>
      <c r="P31" s="6" t="s">
        <v>28</v>
      </c>
      <c r="Q31" s="7">
        <v>26</v>
      </c>
      <c r="R31" s="9" t="s">
        <v>28</v>
      </c>
      <c r="S31" s="8">
        <v>26</v>
      </c>
      <c r="T31" s="6" t="s">
        <v>27</v>
      </c>
      <c r="U31" s="7">
        <v>1</v>
      </c>
      <c r="V31" s="9" t="s">
        <v>27</v>
      </c>
      <c r="W31" s="8">
        <v>1</v>
      </c>
    </row>
    <row r="32" spans="4:23" ht="12.75">
      <c r="D32" s="6"/>
      <c r="E32" s="7">
        <v>0.092903</v>
      </c>
      <c r="F32" s="9"/>
      <c r="G32" s="8">
        <v>0.092903</v>
      </c>
      <c r="H32" s="6"/>
      <c r="I32" s="7">
        <v>0.092903</v>
      </c>
      <c r="J32" s="9"/>
      <c r="K32" s="8">
        <v>0.092903</v>
      </c>
      <c r="L32" s="6" t="s">
        <v>29</v>
      </c>
      <c r="M32" s="7">
        <v>5</v>
      </c>
      <c r="N32" s="9" t="s">
        <v>29</v>
      </c>
      <c r="O32" s="8">
        <v>5</v>
      </c>
      <c r="P32" s="6" t="s">
        <v>29</v>
      </c>
      <c r="Q32" s="7">
        <v>5</v>
      </c>
      <c r="R32" s="9" t="s">
        <v>29</v>
      </c>
      <c r="S32" s="8">
        <v>5</v>
      </c>
      <c r="T32" s="6" t="s">
        <v>28</v>
      </c>
      <c r="U32" s="7">
        <v>26</v>
      </c>
      <c r="V32" s="9" t="s">
        <v>28</v>
      </c>
      <c r="W32" s="8">
        <v>26</v>
      </c>
    </row>
    <row r="33" spans="4:23" ht="12.75">
      <c r="D33" s="6"/>
      <c r="E33" s="7">
        <v>365</v>
      </c>
      <c r="F33" s="9"/>
      <c r="G33" s="8">
        <v>365</v>
      </c>
      <c r="H33" s="6"/>
      <c r="I33" s="7">
        <v>2.6</v>
      </c>
      <c r="J33" s="9"/>
      <c r="K33" s="8">
        <v>2.6</v>
      </c>
      <c r="L33" s="6" t="s">
        <v>35</v>
      </c>
      <c r="M33" s="7">
        <v>26</v>
      </c>
      <c r="N33" s="9" t="s">
        <v>35</v>
      </c>
      <c r="O33" s="8">
        <v>25</v>
      </c>
      <c r="P33" s="6" t="s">
        <v>9</v>
      </c>
      <c r="Q33" s="7">
        <v>0.00047</v>
      </c>
      <c r="R33" s="9" t="s">
        <v>9</v>
      </c>
      <c r="S33" s="8">
        <v>0.00047</v>
      </c>
      <c r="T33" s="6" t="s">
        <v>29</v>
      </c>
      <c r="U33" s="7">
        <v>5</v>
      </c>
      <c r="V33" s="9" t="s">
        <v>29</v>
      </c>
      <c r="W33" s="8">
        <v>5</v>
      </c>
    </row>
    <row r="34" spans="4:23" ht="13.5" thickBot="1">
      <c r="D34" s="3"/>
      <c r="E34" s="4">
        <v>281.9</v>
      </c>
      <c r="F34" s="12"/>
      <c r="G34" s="13">
        <v>281.9</v>
      </c>
      <c r="H34" s="6"/>
      <c r="I34" s="7">
        <v>365</v>
      </c>
      <c r="J34" s="9"/>
      <c r="K34" s="8">
        <v>365</v>
      </c>
      <c r="L34" s="6" t="s">
        <v>36</v>
      </c>
      <c r="M34" s="7">
        <f>M15*0.0003048</f>
        <v>0.04498253228976773</v>
      </c>
      <c r="N34" s="9" t="s">
        <v>36</v>
      </c>
      <c r="O34" s="8">
        <f>O15*0.0003048</f>
        <v>0.04498253228976773</v>
      </c>
      <c r="P34" s="6" t="s">
        <v>36</v>
      </c>
      <c r="Q34" s="7">
        <f>Q15*0.0003048</f>
        <v>0.04498253228976773</v>
      </c>
      <c r="R34" s="9" t="s">
        <v>36</v>
      </c>
      <c r="S34" s="8">
        <f>S15*0.0003048</f>
        <v>0.04498253228976773</v>
      </c>
      <c r="T34" s="6" t="s">
        <v>9</v>
      </c>
      <c r="U34" s="7">
        <v>0.00047</v>
      </c>
      <c r="V34" s="9" t="s">
        <v>9</v>
      </c>
      <c r="W34" s="8">
        <v>0.00047</v>
      </c>
    </row>
    <row r="35" spans="8:23" ht="14.25" thickBot="1" thickTop="1">
      <c r="H35" s="3"/>
      <c r="I35" s="4">
        <v>281.9</v>
      </c>
      <c r="J35" s="12"/>
      <c r="K35" s="13">
        <v>281.9</v>
      </c>
      <c r="L35" s="6"/>
      <c r="M35" s="7">
        <v>0.1852</v>
      </c>
      <c r="N35" s="9"/>
      <c r="O35" s="8">
        <v>0.1852</v>
      </c>
      <c r="P35" s="6" t="s">
        <v>35</v>
      </c>
      <c r="Q35" s="7">
        <v>20</v>
      </c>
      <c r="R35" s="9" t="s">
        <v>35</v>
      </c>
      <c r="S35" s="8">
        <v>20</v>
      </c>
      <c r="T35" s="6" t="s">
        <v>36</v>
      </c>
      <c r="U35" s="7">
        <f>U15*0.0003048</f>
        <v>0.04498253228976773</v>
      </c>
      <c r="V35" s="9" t="s">
        <v>36</v>
      </c>
      <c r="W35" s="8">
        <f>W15*0.0003048</f>
        <v>0.04498253228976773</v>
      </c>
    </row>
    <row r="36" spans="12:23" ht="13.5" thickTop="1">
      <c r="L36" s="6"/>
      <c r="M36" s="7">
        <v>5.3537</v>
      </c>
      <c r="N36" s="9"/>
      <c r="O36" s="8">
        <v>5.3537</v>
      </c>
      <c r="P36" s="6"/>
      <c r="Q36" s="7">
        <v>0.1852</v>
      </c>
      <c r="R36" s="9"/>
      <c r="S36" s="8">
        <v>0.1852</v>
      </c>
      <c r="T36" s="6" t="s">
        <v>35</v>
      </c>
      <c r="U36" s="7">
        <v>20</v>
      </c>
      <c r="V36" s="9" t="s">
        <v>35</v>
      </c>
      <c r="W36" s="8">
        <v>20</v>
      </c>
    </row>
    <row r="37" spans="12:23" ht="12.75">
      <c r="L37" s="6"/>
      <c r="M37" s="7">
        <v>-9.6318</v>
      </c>
      <c r="N37" s="9"/>
      <c r="O37" s="8">
        <v>-9.6318</v>
      </c>
      <c r="P37" s="6"/>
      <c r="Q37" s="7">
        <v>5.3537</v>
      </c>
      <c r="R37" s="9"/>
      <c r="S37" s="8">
        <v>5.3537</v>
      </c>
      <c r="T37" s="6"/>
      <c r="U37" s="7">
        <v>0.1852</v>
      </c>
      <c r="V37" s="9"/>
      <c r="W37" s="8">
        <v>0.1852</v>
      </c>
    </row>
    <row r="38" spans="12:23" ht="12.75">
      <c r="L38" s="6"/>
      <c r="M38" s="7">
        <v>0.092903</v>
      </c>
      <c r="N38" s="9"/>
      <c r="O38" s="8">
        <v>0.092903</v>
      </c>
      <c r="P38" s="6"/>
      <c r="Q38" s="7">
        <v>-9.6318</v>
      </c>
      <c r="R38" s="9"/>
      <c r="S38" s="8">
        <v>-9.6318</v>
      </c>
      <c r="T38" s="6"/>
      <c r="U38" s="7">
        <v>5.3537</v>
      </c>
      <c r="V38" s="9"/>
      <c r="W38" s="8">
        <v>5.3537</v>
      </c>
    </row>
    <row r="39" spans="12:23" ht="12.75">
      <c r="L39" s="6"/>
      <c r="M39" s="7">
        <v>2.6</v>
      </c>
      <c r="N39" s="9"/>
      <c r="O39" s="8">
        <v>2.6</v>
      </c>
      <c r="P39" s="6"/>
      <c r="Q39" s="7">
        <v>0.092903</v>
      </c>
      <c r="R39" s="9"/>
      <c r="S39" s="8">
        <v>0.092903</v>
      </c>
      <c r="T39" s="6"/>
      <c r="U39" s="7">
        <v>-9.6318</v>
      </c>
      <c r="V39" s="9"/>
      <c r="W39" s="8">
        <v>-9.6318</v>
      </c>
    </row>
    <row r="40" spans="12:23" ht="12.75">
      <c r="L40" s="6"/>
      <c r="M40" s="7">
        <v>365</v>
      </c>
      <c r="N40" s="9"/>
      <c r="O40" s="8">
        <v>365</v>
      </c>
      <c r="P40" s="6"/>
      <c r="Q40" s="7">
        <v>2.6</v>
      </c>
      <c r="R40" s="9"/>
      <c r="S40" s="8">
        <v>2.6</v>
      </c>
      <c r="T40" s="6"/>
      <c r="U40" s="7">
        <v>2.6</v>
      </c>
      <c r="V40" s="9"/>
      <c r="W40" s="8">
        <v>2.6</v>
      </c>
    </row>
    <row r="41" spans="12:23" ht="13.5" thickBot="1">
      <c r="L41" s="3"/>
      <c r="M41" s="4">
        <v>281.9</v>
      </c>
      <c r="N41" s="12"/>
      <c r="O41" s="13">
        <v>281.9</v>
      </c>
      <c r="P41" s="6"/>
      <c r="Q41" s="7">
        <v>365</v>
      </c>
      <c r="R41" s="9"/>
      <c r="S41" s="8">
        <v>365</v>
      </c>
      <c r="T41" s="6"/>
      <c r="U41" s="7">
        <v>365</v>
      </c>
      <c r="V41" s="9"/>
      <c r="W41" s="8">
        <v>365</v>
      </c>
    </row>
    <row r="42" spans="16:23" ht="14.25" thickBot="1" thickTop="1">
      <c r="P42" s="3"/>
      <c r="Q42" s="4">
        <v>281.9</v>
      </c>
      <c r="R42" s="12"/>
      <c r="S42" s="13">
        <v>281.9</v>
      </c>
      <c r="T42" s="3"/>
      <c r="U42" s="4">
        <v>281.9</v>
      </c>
      <c r="V42" s="12"/>
      <c r="W42" s="13">
        <v>281.9</v>
      </c>
    </row>
    <row r="43" ht="13.5" thickTop="1"/>
  </sheetData>
  <sheetProtection/>
  <mergeCells count="6">
    <mergeCell ref="T1:W1"/>
    <mergeCell ref="P1:S1"/>
    <mergeCell ref="H1:K1"/>
    <mergeCell ref="L1:O1"/>
    <mergeCell ref="B1:C1"/>
    <mergeCell ref="D1:G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O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48" sqref="E48"/>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9.28125" style="0" bestFit="1" customWidth="1"/>
    <col min="6" max="6" width="21.28125" style="0" bestFit="1" customWidth="1"/>
    <col min="7" max="7" width="12.28125" style="0" bestFit="1" customWidth="1"/>
    <col min="8" max="8" width="9.28125" style="0" bestFit="1" customWidth="1"/>
    <col min="9" max="9" width="21.28125" style="0" bestFit="1" customWidth="1"/>
    <col min="10" max="10" width="12.28125" style="0" bestFit="1" customWidth="1"/>
    <col min="11" max="11" width="9.28125" style="0" bestFit="1" customWidth="1"/>
    <col min="12" max="12" width="21.28125" style="0" bestFit="1" customWidth="1"/>
    <col min="13" max="13" width="12.28125" style="0" bestFit="1" customWidth="1"/>
    <col min="14" max="14" width="9.28125" style="0" bestFit="1" customWidth="1"/>
    <col min="15" max="15" width="21.28125" style="0" bestFit="1" customWidth="1"/>
  </cols>
  <sheetData>
    <row r="1" spans="1:15" ht="21.75" thickBot="1" thickTop="1">
      <c r="A1" s="360" t="s">
        <v>55</v>
      </c>
      <c r="B1" s="361"/>
      <c r="C1" s="362"/>
      <c r="D1" s="357" t="s">
        <v>155</v>
      </c>
      <c r="E1" s="358"/>
      <c r="F1" s="359"/>
      <c r="G1" s="354" t="s">
        <v>152</v>
      </c>
      <c r="H1" s="355"/>
      <c r="I1" s="356"/>
      <c r="J1" s="351" t="s">
        <v>154</v>
      </c>
      <c r="K1" s="352"/>
      <c r="L1" s="353"/>
      <c r="M1" s="348" t="s">
        <v>153</v>
      </c>
      <c r="N1" s="349"/>
      <c r="O1" s="350"/>
    </row>
    <row r="2" spans="1:15" ht="13.5" customHeight="1" thickTop="1">
      <c r="A2" s="340" t="s">
        <v>126</v>
      </c>
      <c r="B2" s="341"/>
      <c r="C2" s="342"/>
      <c r="D2" s="226" t="s">
        <v>109</v>
      </c>
      <c r="E2" s="227">
        <f>1/((1/E17)+(1/E19)+(1/E20))</f>
        <v>0.0008872443837950144</v>
      </c>
      <c r="F2" s="112" t="s">
        <v>112</v>
      </c>
      <c r="G2" s="228" t="s">
        <v>109</v>
      </c>
      <c r="H2" s="229">
        <f>1/((1/H17)+(1/H19)+(1/H20))</f>
        <v>0.001403503057086217</v>
      </c>
      <c r="I2" s="180" t="s">
        <v>112</v>
      </c>
      <c r="J2" s="230" t="s">
        <v>109</v>
      </c>
      <c r="K2" s="231">
        <f>1/((1/K17)+(1/K19)+(1/K20))</f>
        <v>0.0015594478412069076</v>
      </c>
      <c r="L2" s="123" t="s">
        <v>112</v>
      </c>
      <c r="M2" s="232" t="s">
        <v>109</v>
      </c>
      <c r="N2" s="233">
        <f>1/((1/N17)+(1/N19)+(1/N20))</f>
        <v>0.0013922732116503206</v>
      </c>
      <c r="O2" s="107" t="s">
        <v>112</v>
      </c>
    </row>
    <row r="3" spans="1:15" ht="13.5" thickBot="1">
      <c r="A3" s="343"/>
      <c r="B3" s="344"/>
      <c r="C3" s="345"/>
      <c r="D3" s="111" t="s">
        <v>108</v>
      </c>
      <c r="E3" s="174">
        <f>1/((1/E17)+(1/E18)+(1/E20))</f>
        <v>0.004130409498314759</v>
      </c>
      <c r="F3" s="109" t="s">
        <v>112</v>
      </c>
      <c r="G3" s="178" t="s">
        <v>108</v>
      </c>
      <c r="H3" s="179">
        <f>1/((1/H17)+(1/H18)+(1/H20))</f>
        <v>0.02826184562650075</v>
      </c>
      <c r="I3" s="177" t="s">
        <v>112</v>
      </c>
      <c r="J3" s="122" t="s">
        <v>108</v>
      </c>
      <c r="K3" s="170">
        <f>1/((1/K17)+(1/K18)+(1/K20))</f>
        <v>0.03140205069611194</v>
      </c>
      <c r="L3" s="120" t="s">
        <v>112</v>
      </c>
      <c r="M3" s="106" t="s">
        <v>108</v>
      </c>
      <c r="N3" s="172">
        <f>1/((1/N17)+(1/N18)+(1/N20))</f>
        <v>0.02431296196365152</v>
      </c>
      <c r="O3" s="104" t="s">
        <v>112</v>
      </c>
    </row>
    <row r="4" spans="1:15" ht="12.75">
      <c r="A4" s="343"/>
      <c r="B4" s="344"/>
      <c r="C4" s="345"/>
      <c r="D4" s="110" t="s">
        <v>109</v>
      </c>
      <c r="E4" s="173">
        <f>E2/E49</f>
        <v>3.2828042200415564E-05</v>
      </c>
      <c r="F4" s="112" t="s">
        <v>113</v>
      </c>
      <c r="G4" s="175" t="s">
        <v>109</v>
      </c>
      <c r="H4" s="176">
        <f>H2/H39</f>
        <v>5.1929613112190084E-05</v>
      </c>
      <c r="I4" s="180" t="s">
        <v>113</v>
      </c>
      <c r="J4" s="121" t="s">
        <v>109</v>
      </c>
      <c r="K4" s="169">
        <f>K2/K39</f>
        <v>5.769957012465564E-05</v>
      </c>
      <c r="L4" s="123" t="s">
        <v>113</v>
      </c>
      <c r="M4" s="105" t="s">
        <v>109</v>
      </c>
      <c r="N4" s="171">
        <f>N2/N39</f>
        <v>5.1514108831061915E-05</v>
      </c>
      <c r="O4" s="107" t="s">
        <v>113</v>
      </c>
    </row>
    <row r="5" spans="1:15" ht="13.5" thickBot="1">
      <c r="A5" s="346"/>
      <c r="B5" s="344"/>
      <c r="C5" s="347"/>
      <c r="D5" s="111" t="s">
        <v>108</v>
      </c>
      <c r="E5" s="174">
        <f>E3/E49</f>
        <v>0.00015282515143764624</v>
      </c>
      <c r="F5" s="113" t="s">
        <v>113</v>
      </c>
      <c r="G5" s="178" t="s">
        <v>108</v>
      </c>
      <c r="H5" s="179">
        <f>H3/H39</f>
        <v>0.0010456882881805288</v>
      </c>
      <c r="I5" s="181" t="s">
        <v>113</v>
      </c>
      <c r="J5" s="122" t="s">
        <v>108</v>
      </c>
      <c r="K5" s="170">
        <f>K3/K39</f>
        <v>0.0011618758757561429</v>
      </c>
      <c r="L5" s="124" t="s">
        <v>113</v>
      </c>
      <c r="M5" s="106" t="s">
        <v>108</v>
      </c>
      <c r="N5" s="172">
        <f>N3/N39</f>
        <v>0.0008995795926551071</v>
      </c>
      <c r="O5" s="108" t="s">
        <v>113</v>
      </c>
    </row>
    <row r="6" spans="1:15" ht="13.5" thickTop="1">
      <c r="A6" s="272" t="s">
        <v>57</v>
      </c>
      <c r="B6" s="268">
        <v>1E-06</v>
      </c>
      <c r="C6" s="272"/>
      <c r="D6" s="110" t="s">
        <v>109</v>
      </c>
      <c r="E6" s="173">
        <f>E2*E12*E50*E51</f>
        <v>2.6091096222889004E-13</v>
      </c>
      <c r="F6" s="112" t="s">
        <v>114</v>
      </c>
      <c r="G6" s="175" t="s">
        <v>109</v>
      </c>
      <c r="H6" s="176">
        <f>H2*H12*H40*H41</f>
        <v>4.127265720739199E-13</v>
      </c>
      <c r="I6" s="180" t="s">
        <v>114</v>
      </c>
      <c r="J6" s="121" t="s">
        <v>109</v>
      </c>
      <c r="K6" s="169">
        <f>K2*K12*K40*K41</f>
        <v>4.585850800821331E-13</v>
      </c>
      <c r="L6" s="123" t="s">
        <v>114</v>
      </c>
      <c r="M6" s="105" t="s">
        <v>109</v>
      </c>
      <c r="N6" s="171">
        <f>N2*N12*N40*N41</f>
        <v>4.0942422400401275E-13</v>
      </c>
      <c r="O6" s="107" t="s">
        <v>114</v>
      </c>
    </row>
    <row r="7" spans="1:15" ht="13.5" thickBot="1">
      <c r="A7" s="75" t="s">
        <v>220</v>
      </c>
      <c r="B7" s="39">
        <v>3.774E-08</v>
      </c>
      <c r="C7" s="78" t="s">
        <v>136</v>
      </c>
      <c r="D7" s="111" t="s">
        <v>108</v>
      </c>
      <c r="E7" s="174">
        <f>E3*E12*E50*E51</f>
        <v>1.2146248951107831E-12</v>
      </c>
      <c r="F7" s="113" t="s">
        <v>114</v>
      </c>
      <c r="G7" s="178" t="s">
        <v>108</v>
      </c>
      <c r="H7" s="179">
        <f>H3*H12*H40*H41</f>
        <v>8.310929290117974E-12</v>
      </c>
      <c r="I7" s="181" t="s">
        <v>114</v>
      </c>
      <c r="J7" s="122" t="s">
        <v>108</v>
      </c>
      <c r="K7" s="170">
        <f>K3*K12*K40*K41</f>
        <v>9.234365877908859E-12</v>
      </c>
      <c r="L7" s="124" t="s">
        <v>114</v>
      </c>
      <c r="M7" s="106" t="s">
        <v>108</v>
      </c>
      <c r="N7" s="172">
        <f>N3*N12*N40*N41</f>
        <v>7.149685494133604E-12</v>
      </c>
      <c r="O7" s="108" t="s">
        <v>114</v>
      </c>
    </row>
    <row r="8" spans="1:14" ht="12.75">
      <c r="A8" s="75" t="s">
        <v>221</v>
      </c>
      <c r="B8" s="39">
        <v>1.8426E-10</v>
      </c>
      <c r="C8" s="75" t="s">
        <v>136</v>
      </c>
      <c r="D8" t="s">
        <v>57</v>
      </c>
      <c r="E8" s="45">
        <f>B6</f>
        <v>1E-06</v>
      </c>
      <c r="G8" t="s">
        <v>57</v>
      </c>
      <c r="H8" s="45">
        <f>B6</f>
        <v>1E-06</v>
      </c>
      <c r="J8" t="s">
        <v>57</v>
      </c>
      <c r="K8" s="45">
        <f>B6</f>
        <v>1E-06</v>
      </c>
      <c r="M8" t="s">
        <v>57</v>
      </c>
      <c r="N8" s="45">
        <f>B6</f>
        <v>1E-06</v>
      </c>
    </row>
    <row r="9" spans="1:15" ht="12.75">
      <c r="A9" s="81" t="s">
        <v>222</v>
      </c>
      <c r="B9" s="39">
        <v>9.102E-11</v>
      </c>
      <c r="C9" s="81" t="s">
        <v>136</v>
      </c>
      <c r="D9" t="s">
        <v>223</v>
      </c>
      <c r="E9" s="267">
        <f>E30</f>
        <v>26</v>
      </c>
      <c r="F9" t="s">
        <v>209</v>
      </c>
      <c r="G9" t="s">
        <v>224</v>
      </c>
      <c r="H9" s="267">
        <f>H31</f>
        <v>25</v>
      </c>
      <c r="I9" t="s">
        <v>209</v>
      </c>
      <c r="J9" t="s">
        <v>225</v>
      </c>
      <c r="K9" s="267">
        <f>K31</f>
        <v>25</v>
      </c>
      <c r="L9" t="s">
        <v>209</v>
      </c>
      <c r="M9" t="s">
        <v>226</v>
      </c>
      <c r="N9" s="267">
        <f>N31</f>
        <v>25</v>
      </c>
      <c r="O9" t="s">
        <v>209</v>
      </c>
    </row>
    <row r="10" spans="1:15" ht="12.75">
      <c r="A10" s="75" t="s">
        <v>101</v>
      </c>
      <c r="B10" s="39">
        <v>2.767285944E-08</v>
      </c>
      <c r="C10" s="75" t="s">
        <v>210</v>
      </c>
      <c r="D10" s="1" t="s">
        <v>31</v>
      </c>
      <c r="E10" s="283">
        <f>B33</f>
        <v>0.38</v>
      </c>
      <c r="F10" s="1"/>
      <c r="G10" s="1" t="s">
        <v>31</v>
      </c>
      <c r="H10" s="297">
        <f>B33</f>
        <v>0.38</v>
      </c>
      <c r="I10" s="1"/>
      <c r="J10" s="1" t="s">
        <v>31</v>
      </c>
      <c r="K10" s="297">
        <f>B33</f>
        <v>0.38</v>
      </c>
      <c r="L10" s="1"/>
      <c r="M10" s="1" t="s">
        <v>31</v>
      </c>
      <c r="N10" s="297">
        <f>B33</f>
        <v>0.38</v>
      </c>
      <c r="O10" s="1"/>
    </row>
    <row r="11" spans="1:15" ht="12.75">
      <c r="A11" s="75" t="s">
        <v>102</v>
      </c>
      <c r="B11" s="39">
        <v>1.86820992E-08</v>
      </c>
      <c r="C11" s="75" t="s">
        <v>211</v>
      </c>
      <c r="D11" s="1" t="s">
        <v>58</v>
      </c>
      <c r="E11" s="284">
        <f>0.693/E12</f>
        <v>0.0016034243405830633</v>
      </c>
      <c r="F11" s="1"/>
      <c r="G11" s="1" t="s">
        <v>58</v>
      </c>
      <c r="H11" s="284">
        <f>0.693/H12</f>
        <v>0.0016034243405830633</v>
      </c>
      <c r="I11" s="1"/>
      <c r="J11" s="1" t="s">
        <v>58</v>
      </c>
      <c r="K11" s="284">
        <f>0.693/K12</f>
        <v>0.0016034243405830633</v>
      </c>
      <c r="L11" s="1"/>
      <c r="M11" s="1" t="s">
        <v>58</v>
      </c>
      <c r="N11" s="284">
        <f>0.693/N12</f>
        <v>0.0016034243405830633</v>
      </c>
      <c r="O11" s="1"/>
    </row>
    <row r="12" spans="1:15" ht="14.25">
      <c r="A12" s="75" t="s">
        <v>103</v>
      </c>
      <c r="B12" s="39">
        <v>1.3754695536E-08</v>
      </c>
      <c r="C12" s="75" t="s">
        <v>210</v>
      </c>
      <c r="D12" s="74" t="s">
        <v>83</v>
      </c>
      <c r="E12" s="285">
        <f>B15</f>
        <v>432.2</v>
      </c>
      <c r="F12" s="62" t="s">
        <v>84</v>
      </c>
      <c r="G12" s="74" t="s">
        <v>83</v>
      </c>
      <c r="H12" s="285">
        <f>B15</f>
        <v>432.2</v>
      </c>
      <c r="I12" s="62" t="s">
        <v>84</v>
      </c>
      <c r="J12" s="74" t="s">
        <v>83</v>
      </c>
      <c r="K12" s="285">
        <f>B15</f>
        <v>432.2</v>
      </c>
      <c r="L12" s="62" t="s">
        <v>84</v>
      </c>
      <c r="M12" s="74" t="s">
        <v>83</v>
      </c>
      <c r="N12" s="285">
        <f>B15</f>
        <v>432.2</v>
      </c>
      <c r="O12" s="62" t="s">
        <v>84</v>
      </c>
    </row>
    <row r="13" spans="1:14" ht="12.75">
      <c r="A13" s="75" t="s">
        <v>104</v>
      </c>
      <c r="B13" s="39">
        <v>2.5781296896E-08</v>
      </c>
      <c r="C13" s="75" t="s">
        <v>210</v>
      </c>
      <c r="D13" s="66" t="s">
        <v>150</v>
      </c>
      <c r="E13" s="286">
        <f>1-EXP(-E11*E9)</f>
        <v>0.04083199606314625</v>
      </c>
      <c r="G13" s="66" t="s">
        <v>150</v>
      </c>
      <c r="H13" s="286">
        <f>1-EXP(-H11*H9)</f>
        <v>0.03929280908375865</v>
      </c>
      <c r="J13" s="66" t="s">
        <v>150</v>
      </c>
      <c r="K13" s="286">
        <f>1-EXP(-K11*K9)</f>
        <v>0.03929280908375865</v>
      </c>
      <c r="M13" s="66" t="s">
        <v>150</v>
      </c>
      <c r="N13" s="286">
        <f>1-EXP(-N11*N9)</f>
        <v>0.03929280908375865</v>
      </c>
    </row>
    <row r="14" spans="1:15" ht="12.75">
      <c r="A14" s="75" t="s">
        <v>105</v>
      </c>
      <c r="B14" s="39">
        <v>2.767285944E-08</v>
      </c>
      <c r="C14" s="75" t="s">
        <v>210</v>
      </c>
      <c r="D14" s="72" t="s">
        <v>221</v>
      </c>
      <c r="E14" s="285">
        <f>B8</f>
        <v>1.8426E-10</v>
      </c>
      <c r="F14" s="26" t="s">
        <v>59</v>
      </c>
      <c r="G14" s="72" t="s">
        <v>222</v>
      </c>
      <c r="H14" s="285">
        <f>B9</f>
        <v>9.102E-11</v>
      </c>
      <c r="I14" s="26" t="s">
        <v>59</v>
      </c>
      <c r="J14" s="72" t="s">
        <v>222</v>
      </c>
      <c r="K14" s="285">
        <f>B9</f>
        <v>9.102E-11</v>
      </c>
      <c r="L14" s="26" t="s">
        <v>59</v>
      </c>
      <c r="M14" s="72" t="s">
        <v>222</v>
      </c>
      <c r="N14" s="285">
        <f>B9</f>
        <v>9.102E-11</v>
      </c>
      <c r="O14" s="26" t="s">
        <v>59</v>
      </c>
    </row>
    <row r="15" spans="1:15" ht="12.75">
      <c r="A15" s="273" t="s">
        <v>83</v>
      </c>
      <c r="B15" s="39">
        <v>432.2</v>
      </c>
      <c r="C15" s="274" t="s">
        <v>127</v>
      </c>
      <c r="D15" s="72" t="s">
        <v>220</v>
      </c>
      <c r="E15" s="285">
        <f>B7</f>
        <v>3.774E-08</v>
      </c>
      <c r="F15" s="26" t="s">
        <v>59</v>
      </c>
      <c r="G15" s="72" t="s">
        <v>220</v>
      </c>
      <c r="H15" s="285">
        <f>B7</f>
        <v>3.774E-08</v>
      </c>
      <c r="I15" s="26" t="s">
        <v>59</v>
      </c>
      <c r="J15" s="72" t="s">
        <v>220</v>
      </c>
      <c r="K15" s="285">
        <f>B7</f>
        <v>3.774E-08</v>
      </c>
      <c r="L15" s="26" t="s">
        <v>59</v>
      </c>
      <c r="M15" s="72" t="s">
        <v>220</v>
      </c>
      <c r="N15" s="285">
        <f>B7</f>
        <v>3.774E-08</v>
      </c>
      <c r="O15" s="26" t="s">
        <v>59</v>
      </c>
    </row>
    <row r="16" spans="1:15" ht="12.75">
      <c r="A16" s="277" t="s">
        <v>130</v>
      </c>
      <c r="B16" s="300">
        <v>0.752991452991453</v>
      </c>
      <c r="D16" s="72" t="s">
        <v>181</v>
      </c>
      <c r="E16" s="287">
        <f>B11</f>
        <v>1.86820992E-08</v>
      </c>
      <c r="F16" s="26" t="s">
        <v>212</v>
      </c>
      <c r="G16" s="72" t="s">
        <v>181</v>
      </c>
      <c r="H16" s="287">
        <f>B11</f>
        <v>1.86820992E-08</v>
      </c>
      <c r="I16" s="26" t="s">
        <v>212</v>
      </c>
      <c r="J16" s="72" t="s">
        <v>181</v>
      </c>
      <c r="K16" s="285">
        <f>B11</f>
        <v>1.86820992E-08</v>
      </c>
      <c r="L16" s="26" t="s">
        <v>212</v>
      </c>
      <c r="M16" s="72" t="s">
        <v>181</v>
      </c>
      <c r="N16" s="287">
        <f>B11</f>
        <v>1.86820992E-08</v>
      </c>
      <c r="O16" s="26" t="s">
        <v>212</v>
      </c>
    </row>
    <row r="17" spans="1:15" s="1" customFormat="1" ht="12.75">
      <c r="A17" s="277" t="s">
        <v>131</v>
      </c>
      <c r="B17" s="300">
        <v>0.808510638297872</v>
      </c>
      <c r="D17" s="2" t="s">
        <v>90</v>
      </c>
      <c r="E17" s="288">
        <f>(E8*E9*E11)/(((1-EXP(-E10*E9))/(E10*E9))*E13*E14*E22)</f>
        <v>0.0535696023410244</v>
      </c>
      <c r="F17" s="2" t="s">
        <v>56</v>
      </c>
      <c r="G17" s="2" t="s">
        <v>90</v>
      </c>
      <c r="H17" s="288">
        <f>(H8*H9*H11)/(((1-EXP(-H10*H9))/(H10*H9))*H13*H14*H22*H30*H31)</f>
        <v>0.0869277816932712</v>
      </c>
      <c r="I17" s="2" t="s">
        <v>56</v>
      </c>
      <c r="J17" s="2" t="s">
        <v>90</v>
      </c>
      <c r="K17" s="288">
        <f>(K8*K9*K11)/(((1-EXP(-K10*K9))/(K10*K9))*K13*K14*K22*K30*K31)</f>
        <v>0.09658642410363466</v>
      </c>
      <c r="L17" s="2" t="s">
        <v>56</v>
      </c>
      <c r="M17" s="2" t="s">
        <v>90</v>
      </c>
      <c r="N17" s="288">
        <f>(N8*N9*N11)/(((1-EXP(-N10*N9))/(N10*N9))*N13*N14*N22*N30*N31)</f>
        <v>0.0579518544621808</v>
      </c>
      <c r="O17" s="2" t="s">
        <v>56</v>
      </c>
    </row>
    <row r="18" spans="1:15" ht="12.75">
      <c r="A18" s="277" t="s">
        <v>132</v>
      </c>
      <c r="B18" s="300">
        <v>0.742677824267782</v>
      </c>
      <c r="D18" s="66" t="s">
        <v>110</v>
      </c>
      <c r="E18" s="289">
        <f>(E8*E9*E11)/(((1-EXP(-E10*E9))/(E10*E9))*E13*E15*E23*(1/E48)*E46*(E41+E42)*(1/24))</f>
        <v>0.0044757267648810484</v>
      </c>
      <c r="F18" s="2" t="s">
        <v>56</v>
      </c>
      <c r="G18" s="66" t="s">
        <v>110</v>
      </c>
      <c r="H18" s="289">
        <f>(H8*H9*H11)/(((1-EXP(-H10*H9))/(H10*H9))*H13*H15*H23*(1/H38)*H36*H26*H30*H29)</f>
        <v>0.041891296508245426</v>
      </c>
      <c r="I18" s="2" t="s">
        <v>56</v>
      </c>
      <c r="J18" s="66" t="s">
        <v>110</v>
      </c>
      <c r="K18" s="289">
        <f>(K8*K9*K11)/(((1-EXP(-K10*K9))/(K10*K9))*K13*K15*K23*(1/K38)*K36*K26*K30*K29)</f>
        <v>0.04654588500916158</v>
      </c>
      <c r="L18" s="2" t="s">
        <v>56</v>
      </c>
      <c r="M18" s="66" t="s">
        <v>110</v>
      </c>
      <c r="N18" s="289">
        <f>(N8*N9*N11)/(((1-EXP(-N10*N9))/(N10*N9))*N13*N15*N23*(1/N38)*N36*N26*N30*N29)</f>
        <v>0.041891296508245426</v>
      </c>
      <c r="O18" s="2" t="s">
        <v>56</v>
      </c>
    </row>
    <row r="19" spans="1:15" ht="12.75">
      <c r="A19" s="277" t="s">
        <v>133</v>
      </c>
      <c r="B19" s="300">
        <v>0.711442786069652</v>
      </c>
      <c r="D19" s="32" t="s">
        <v>111</v>
      </c>
      <c r="E19" s="289">
        <f>(E8*E9*E11)/(((1-EXP(-E10*E9))/(E10*E9))*E13*E15*E23*(1/E47)*E46*(E41+E42)*(1/24))</f>
        <v>0.0009021966173243639</v>
      </c>
      <c r="F19" s="2" t="s">
        <v>56</v>
      </c>
      <c r="G19" s="32" t="s">
        <v>111</v>
      </c>
      <c r="H19" s="289">
        <f>(H8*H9*H11)/(((1-EXP(-H10*H9))/(H10*H9))*H13*H15*H23*(1/H37)*H36*H26*H30*H29)</f>
        <v>0.0014265522155045298</v>
      </c>
      <c r="I19" s="1"/>
      <c r="J19" s="32" t="s">
        <v>111</v>
      </c>
      <c r="K19" s="289">
        <f>(K8*K9*K11)/(((1-EXP(-K10*K9))/(K10*K9))*K13*K15*K23*(1/K37)*K36*K26*K30*K29)</f>
        <v>0.001585058017227255</v>
      </c>
      <c r="L19" s="26" t="s">
        <v>56</v>
      </c>
      <c r="M19" s="32" t="s">
        <v>111</v>
      </c>
      <c r="N19" s="289">
        <f>(N8*N9*N11)/(((1-EXP(-N10*N9))/(N10*N9))*N13*N15*N23*(1/N37)*N36*N26*N30*N29)</f>
        <v>0.0014265522155045298</v>
      </c>
      <c r="O19" s="2" t="s">
        <v>56</v>
      </c>
    </row>
    <row r="20" spans="1:15" ht="12.75">
      <c r="A20" s="277" t="s">
        <v>134</v>
      </c>
      <c r="B20" s="300">
        <v>0.661731207289294</v>
      </c>
      <c r="D20" s="2" t="s">
        <v>91</v>
      </c>
      <c r="E20" s="290">
        <f>(E8*E9*E11)/(((1-EXP(-E10*E9))/(E10*E9))*E13*E16*E39*E40*E28*(1/365)*E45*((E41*E43)+(E42*E44))*(1/24)*E30)</f>
        <v>83.05042207997985</v>
      </c>
      <c r="F20" s="2" t="s">
        <v>56</v>
      </c>
      <c r="G20" s="2" t="s">
        <v>91</v>
      </c>
      <c r="H20" s="290">
        <f>(H8*H9*H11)/(((1-EXP(-H10*H9))/(H10*H9))*H13*H16*H34*H32*H33*H35*H26*(1/24)*H30*(1/365)*H31)</f>
        <v>120.71184788414132</v>
      </c>
      <c r="I20" s="2" t="s">
        <v>56</v>
      </c>
      <c r="J20" s="2" t="s">
        <v>91</v>
      </c>
      <c r="K20" s="290">
        <f>(K8*K9*K11)/(((1-EXP(-K10*K9))/(K10*K9))*K13*K16*K34*K32*K33*K35*K26*(1/24)*K30*(1/365)*K31)</f>
        <v>134.1242754268237</v>
      </c>
      <c r="L20" s="2" t="s">
        <v>56</v>
      </c>
      <c r="M20" s="2" t="s">
        <v>91</v>
      </c>
      <c r="N20" s="290">
        <f>(N8*N9*N11)/(((1-EXP(-N10*N9))/(N10*N9))*N13*N16*N34*N32*N33*N35*N26*(1/24)*N30*(1/365)*N31)</f>
        <v>301.77961971035324</v>
      </c>
      <c r="O20" s="2" t="s">
        <v>56</v>
      </c>
    </row>
    <row r="21" spans="1:14" ht="12.75">
      <c r="A21" s="274" t="s">
        <v>138</v>
      </c>
      <c r="B21" s="40">
        <v>4</v>
      </c>
      <c r="C21" s="274" t="s">
        <v>137</v>
      </c>
      <c r="E21" s="267"/>
      <c r="H21" s="267"/>
      <c r="K21" s="267"/>
      <c r="N21" s="267"/>
    </row>
    <row r="22" spans="1:15" ht="12.75">
      <c r="A22" s="275" t="s">
        <v>117</v>
      </c>
      <c r="B22" s="41">
        <v>243</v>
      </c>
      <c r="C22" s="275" t="s">
        <v>118</v>
      </c>
      <c r="D22" s="312" t="s">
        <v>194</v>
      </c>
      <c r="E22" s="291">
        <f>((E24*E27*E29*E25*E32*E34*E36)+(E24*E26*E28*E25*E31*E33*E35))</f>
        <v>1022000</v>
      </c>
      <c r="F22" s="218" t="s">
        <v>73</v>
      </c>
      <c r="G22" s="217" t="s">
        <v>196</v>
      </c>
      <c r="H22" s="291">
        <f>H24*H26*H25*H27*H28</f>
        <v>196</v>
      </c>
      <c r="I22" s="253" t="s">
        <v>60</v>
      </c>
      <c r="J22" s="217" t="s">
        <v>197</v>
      </c>
      <c r="K22" s="291">
        <f>K24*K26*K25*K27*K28</f>
        <v>196</v>
      </c>
      <c r="L22" s="253" t="s">
        <v>60</v>
      </c>
      <c r="M22" s="217" t="s">
        <v>198</v>
      </c>
      <c r="N22" s="291">
        <f>N24*N26*N25*N27*N28</f>
        <v>294</v>
      </c>
      <c r="O22" s="253" t="s">
        <v>60</v>
      </c>
    </row>
    <row r="23" spans="1:15" ht="12.75">
      <c r="A23" s="81" t="s">
        <v>140</v>
      </c>
      <c r="B23" s="310">
        <v>15</v>
      </c>
      <c r="C23" s="81" t="s">
        <v>141</v>
      </c>
      <c r="D23" s="250" t="s">
        <v>195</v>
      </c>
      <c r="E23" s="292">
        <f>((E38*E32*E29)+(E31*E37*E28))</f>
        <v>161000</v>
      </c>
      <c r="F23" s="220" t="s">
        <v>92</v>
      </c>
      <c r="G23" s="219" t="s">
        <v>100</v>
      </c>
      <c r="H23" s="293">
        <f>B55</f>
        <v>2.5</v>
      </c>
      <c r="I23" s="220" t="s">
        <v>98</v>
      </c>
      <c r="J23" s="219" t="s">
        <v>97</v>
      </c>
      <c r="K23" s="293">
        <f>B63</f>
        <v>2.5</v>
      </c>
      <c r="L23" s="220" t="s">
        <v>98</v>
      </c>
      <c r="M23" s="219" t="s">
        <v>99</v>
      </c>
      <c r="N23" s="293">
        <f>B71</f>
        <v>2.5</v>
      </c>
      <c r="O23" s="220" t="s">
        <v>98</v>
      </c>
    </row>
    <row r="24" spans="1:15" ht="12.75">
      <c r="A24" s="276" t="s">
        <v>128</v>
      </c>
      <c r="B24" s="269">
        <v>1</v>
      </c>
      <c r="C24" s="274"/>
      <c r="D24" s="255" t="s">
        <v>129</v>
      </c>
      <c r="E24" s="293">
        <f>B27</f>
        <v>0.5</v>
      </c>
      <c r="F24" s="221"/>
      <c r="G24" s="223" t="s">
        <v>71</v>
      </c>
      <c r="H24" s="293">
        <f>B27</f>
        <v>0.5</v>
      </c>
      <c r="I24" s="221"/>
      <c r="J24" s="223" t="s">
        <v>71</v>
      </c>
      <c r="K24" s="293">
        <f>B27</f>
        <v>0.5</v>
      </c>
      <c r="L24" s="221"/>
      <c r="M24" s="223" t="s">
        <v>71</v>
      </c>
      <c r="N24" s="293">
        <f>B27</f>
        <v>0.5</v>
      </c>
      <c r="O24" s="221"/>
    </row>
    <row r="25" spans="1:15" ht="12.75">
      <c r="A25" s="276" t="s">
        <v>69</v>
      </c>
      <c r="B25" s="269">
        <v>1</v>
      </c>
      <c r="C25" s="274"/>
      <c r="D25" s="255" t="s">
        <v>72</v>
      </c>
      <c r="E25" s="294">
        <f>B28</f>
        <v>0.5</v>
      </c>
      <c r="F25" s="221"/>
      <c r="G25" s="250" t="s">
        <v>72</v>
      </c>
      <c r="H25" s="293">
        <f>B28</f>
        <v>0.5</v>
      </c>
      <c r="I25" s="221"/>
      <c r="J25" s="223" t="s">
        <v>72</v>
      </c>
      <c r="K25" s="293">
        <f>B28</f>
        <v>0.5</v>
      </c>
      <c r="L25" s="221"/>
      <c r="M25" s="223" t="s">
        <v>72</v>
      </c>
      <c r="N25" s="293">
        <f>B28</f>
        <v>0.5</v>
      </c>
      <c r="O25" s="221"/>
    </row>
    <row r="26" spans="1:15" ht="12.75">
      <c r="A26" s="276" t="s">
        <v>70</v>
      </c>
      <c r="B26" s="269">
        <v>1</v>
      </c>
      <c r="C26" s="282"/>
      <c r="D26" s="259" t="s">
        <v>161</v>
      </c>
      <c r="E26" s="294">
        <f>B44</f>
        <v>4</v>
      </c>
      <c r="F26" s="251" t="s">
        <v>208</v>
      </c>
      <c r="G26" s="250" t="s">
        <v>178</v>
      </c>
      <c r="H26" s="293">
        <f>B54</f>
        <v>8</v>
      </c>
      <c r="I26" s="221" t="s">
        <v>208</v>
      </c>
      <c r="J26" s="250" t="s">
        <v>200</v>
      </c>
      <c r="K26" s="293">
        <f>B62</f>
        <v>8</v>
      </c>
      <c r="L26" s="221" t="s">
        <v>208</v>
      </c>
      <c r="M26" s="250" t="s">
        <v>204</v>
      </c>
      <c r="N26" s="293">
        <f>B70</f>
        <v>8</v>
      </c>
      <c r="O26" s="221" t="s">
        <v>208</v>
      </c>
    </row>
    <row r="27" spans="1:15" ht="12.75">
      <c r="A27" s="276" t="s">
        <v>129</v>
      </c>
      <c r="B27" s="269">
        <v>0.5</v>
      </c>
      <c r="C27" s="282"/>
      <c r="D27" s="259" t="s">
        <v>162</v>
      </c>
      <c r="E27" s="294">
        <f>B45</f>
        <v>4</v>
      </c>
      <c r="F27" s="251" t="s">
        <v>208</v>
      </c>
      <c r="G27" s="250" t="s">
        <v>213</v>
      </c>
      <c r="H27" s="293">
        <f>B56</f>
        <v>49</v>
      </c>
      <c r="I27" s="221" t="s">
        <v>73</v>
      </c>
      <c r="J27" s="250" t="s">
        <v>201</v>
      </c>
      <c r="K27" s="293">
        <f>B64</f>
        <v>49</v>
      </c>
      <c r="L27" s="221" t="s">
        <v>73</v>
      </c>
      <c r="M27" s="250" t="s">
        <v>205</v>
      </c>
      <c r="N27" s="293">
        <f>B72</f>
        <v>49</v>
      </c>
      <c r="O27" s="221" t="s">
        <v>73</v>
      </c>
    </row>
    <row r="28" spans="1:15" ht="12.75">
      <c r="A28" s="276" t="s">
        <v>72</v>
      </c>
      <c r="B28" s="269">
        <v>0.5</v>
      </c>
      <c r="C28" s="282"/>
      <c r="D28" s="259" t="s">
        <v>163</v>
      </c>
      <c r="E28" s="293">
        <f>B39</f>
        <v>350</v>
      </c>
      <c r="F28" s="221" t="s">
        <v>145</v>
      </c>
      <c r="G28" s="311" t="s">
        <v>214</v>
      </c>
      <c r="H28" s="295">
        <f>B57</f>
        <v>2</v>
      </c>
      <c r="I28" s="252" t="s">
        <v>207</v>
      </c>
      <c r="J28" s="311" t="s">
        <v>202</v>
      </c>
      <c r="K28" s="295">
        <f>B65</f>
        <v>2</v>
      </c>
      <c r="L28" s="252" t="s">
        <v>207</v>
      </c>
      <c r="M28" s="311" t="s">
        <v>206</v>
      </c>
      <c r="N28" s="295">
        <f>B73</f>
        <v>3</v>
      </c>
      <c r="O28" s="252" t="s">
        <v>207</v>
      </c>
    </row>
    <row r="29" spans="1:15" ht="12.75">
      <c r="A29" s="276" t="s">
        <v>135</v>
      </c>
      <c r="B29" s="269">
        <v>0.4</v>
      </c>
      <c r="C29" s="276"/>
      <c r="D29" s="259" t="s">
        <v>164</v>
      </c>
      <c r="E29" s="293">
        <f>B38</f>
        <v>350</v>
      </c>
      <c r="F29" s="221" t="s">
        <v>145</v>
      </c>
      <c r="G29" t="s">
        <v>62</v>
      </c>
      <c r="H29" s="267">
        <f>B51</f>
        <v>2.5</v>
      </c>
      <c r="I29" t="s">
        <v>98</v>
      </c>
      <c r="J29" t="s">
        <v>62</v>
      </c>
      <c r="K29" s="267">
        <f>B59</f>
        <v>2.5</v>
      </c>
      <c r="L29" t="s">
        <v>98</v>
      </c>
      <c r="M29" t="s">
        <v>62</v>
      </c>
      <c r="N29" s="267">
        <f>B67</f>
        <v>2.5</v>
      </c>
      <c r="O29" t="s">
        <v>98</v>
      </c>
    </row>
    <row r="30" spans="1:15" ht="12.75">
      <c r="A30" s="81" t="s">
        <v>107</v>
      </c>
      <c r="B30" s="269">
        <v>1</v>
      </c>
      <c r="C30" s="276"/>
      <c r="D30" s="223" t="s">
        <v>170</v>
      </c>
      <c r="E30" s="293">
        <f>B37</f>
        <v>26</v>
      </c>
      <c r="F30" s="221" t="s">
        <v>209</v>
      </c>
      <c r="G30" s="66" t="s">
        <v>175</v>
      </c>
      <c r="H30" s="267">
        <f>B53</f>
        <v>250</v>
      </c>
      <c r="I30" t="s">
        <v>145</v>
      </c>
      <c r="J30" s="66" t="s">
        <v>176</v>
      </c>
      <c r="K30" s="267">
        <f>B61</f>
        <v>225</v>
      </c>
      <c r="L30" t="s">
        <v>145</v>
      </c>
      <c r="M30" s="66" t="s">
        <v>169</v>
      </c>
      <c r="N30" s="267">
        <f>B69</f>
        <v>250</v>
      </c>
      <c r="O30" t="s">
        <v>145</v>
      </c>
    </row>
    <row r="31" spans="1:15" ht="12.75">
      <c r="A31" s="81" t="s">
        <v>106</v>
      </c>
      <c r="B31" s="269">
        <v>0.4</v>
      </c>
      <c r="C31" s="276"/>
      <c r="D31" s="223" t="s">
        <v>171</v>
      </c>
      <c r="E31" s="293">
        <f>B36</f>
        <v>20</v>
      </c>
      <c r="F31" s="221" t="s">
        <v>209</v>
      </c>
      <c r="G31" s="66" t="s">
        <v>177</v>
      </c>
      <c r="H31" s="267">
        <f>B52</f>
        <v>25</v>
      </c>
      <c r="I31" t="s">
        <v>209</v>
      </c>
      <c r="J31" s="66" t="s">
        <v>199</v>
      </c>
      <c r="K31" s="267">
        <f>B60</f>
        <v>25</v>
      </c>
      <c r="L31" t="s">
        <v>209</v>
      </c>
      <c r="M31" s="66" t="s">
        <v>203</v>
      </c>
      <c r="N31" s="267">
        <f>B68</f>
        <v>25</v>
      </c>
      <c r="O31" t="s">
        <v>209</v>
      </c>
    </row>
    <row r="32" spans="1:14" ht="12.75">
      <c r="A32" s="81" t="s">
        <v>65</v>
      </c>
      <c r="B32" s="270">
        <v>666666666</v>
      </c>
      <c r="C32" s="81" t="s">
        <v>66</v>
      </c>
      <c r="D32" s="223" t="s">
        <v>172</v>
      </c>
      <c r="E32" s="293">
        <f>B35</f>
        <v>6</v>
      </c>
      <c r="F32" s="221" t="s">
        <v>209</v>
      </c>
      <c r="G32" t="s">
        <v>69</v>
      </c>
      <c r="H32" s="267">
        <f>B25</f>
        <v>1</v>
      </c>
      <c r="J32" t="s">
        <v>69</v>
      </c>
      <c r="K32" s="267">
        <f>B25</f>
        <v>1</v>
      </c>
      <c r="M32" t="s">
        <v>69</v>
      </c>
      <c r="N32" s="267">
        <f>B25</f>
        <v>1</v>
      </c>
    </row>
    <row r="33" spans="1:14" ht="12.75">
      <c r="A33" s="274" t="s">
        <v>31</v>
      </c>
      <c r="B33" s="82">
        <v>0.38</v>
      </c>
      <c r="C33" s="272"/>
      <c r="D33" s="250" t="s">
        <v>165</v>
      </c>
      <c r="E33" s="294">
        <f>B48</f>
        <v>49</v>
      </c>
      <c r="F33" s="251" t="s">
        <v>73</v>
      </c>
      <c r="G33" t="s">
        <v>70</v>
      </c>
      <c r="H33" s="267">
        <f>B26</f>
        <v>1</v>
      </c>
      <c r="J33" t="s">
        <v>70</v>
      </c>
      <c r="K33" s="267">
        <f>B26</f>
        <v>1</v>
      </c>
      <c r="M33" t="s">
        <v>70</v>
      </c>
      <c r="N33" s="267">
        <f>B26</f>
        <v>1</v>
      </c>
    </row>
    <row r="34" spans="1:14" ht="15">
      <c r="A34" s="338" t="s">
        <v>51</v>
      </c>
      <c r="B34" s="338"/>
      <c r="C34" s="339"/>
      <c r="D34" s="250" t="s">
        <v>166</v>
      </c>
      <c r="E34" s="294">
        <f>B49</f>
        <v>16</v>
      </c>
      <c r="F34" s="251" t="s">
        <v>73</v>
      </c>
      <c r="G34" s="67" t="s">
        <v>107</v>
      </c>
      <c r="H34" s="267">
        <f>B30</f>
        <v>1</v>
      </c>
      <c r="J34" s="67" t="s">
        <v>107</v>
      </c>
      <c r="K34" s="267">
        <f>B30</f>
        <v>1</v>
      </c>
      <c r="M34" s="67" t="s">
        <v>75</v>
      </c>
      <c r="N34" s="267">
        <f>B31</f>
        <v>0.4</v>
      </c>
    </row>
    <row r="35" spans="1:14" ht="12.75">
      <c r="A35" s="223" t="s">
        <v>172</v>
      </c>
      <c r="B35" s="256">
        <v>6</v>
      </c>
      <c r="C35" s="281" t="s">
        <v>84</v>
      </c>
      <c r="D35" s="250" t="s">
        <v>167</v>
      </c>
      <c r="E35" s="294">
        <f>B40</f>
        <v>2</v>
      </c>
      <c r="F35" s="251" t="s">
        <v>207</v>
      </c>
      <c r="G35" s="67" t="s">
        <v>74</v>
      </c>
      <c r="H35" s="45">
        <f>B16</f>
        <v>0.752991452991453</v>
      </c>
      <c r="J35" s="67" t="s">
        <v>74</v>
      </c>
      <c r="K35" s="45">
        <f>B16</f>
        <v>0.752991452991453</v>
      </c>
      <c r="M35" s="67" t="s">
        <v>74</v>
      </c>
      <c r="N35" s="45">
        <f>B16</f>
        <v>0.752991452991453</v>
      </c>
    </row>
    <row r="36" spans="1:15" ht="12.75">
      <c r="A36" s="223" t="s">
        <v>171</v>
      </c>
      <c r="B36" s="256">
        <v>20</v>
      </c>
      <c r="C36" s="281" t="s">
        <v>84</v>
      </c>
      <c r="D36" s="250" t="s">
        <v>168</v>
      </c>
      <c r="E36" s="294">
        <f>B41</f>
        <v>10</v>
      </c>
      <c r="F36" s="251" t="s">
        <v>207</v>
      </c>
      <c r="G36" s="1" t="s">
        <v>65</v>
      </c>
      <c r="H36" s="298">
        <f>B32</f>
        <v>666666666</v>
      </c>
      <c r="I36" s="1" t="s">
        <v>66</v>
      </c>
      <c r="J36" s="1" t="s">
        <v>65</v>
      </c>
      <c r="K36" s="298">
        <f>B32</f>
        <v>666666666</v>
      </c>
      <c r="L36" s="1" t="s">
        <v>66</v>
      </c>
      <c r="M36" s="1" t="s">
        <v>65</v>
      </c>
      <c r="N36" s="298">
        <f>B32</f>
        <v>666666666</v>
      </c>
      <c r="O36" s="1" t="s">
        <v>66</v>
      </c>
    </row>
    <row r="37" spans="1:15" ht="12.75">
      <c r="A37" s="223" t="s">
        <v>170</v>
      </c>
      <c r="B37" s="256">
        <v>26</v>
      </c>
      <c r="C37" s="281" t="s">
        <v>84</v>
      </c>
      <c r="D37" s="250" t="s">
        <v>192</v>
      </c>
      <c r="E37" s="293">
        <f>B43</f>
        <v>20</v>
      </c>
      <c r="F37" s="220" t="s">
        <v>63</v>
      </c>
      <c r="G37" s="67" t="s">
        <v>1</v>
      </c>
      <c r="H37" s="45">
        <f>'PEF''s'!K2</f>
        <v>46288894.09741968</v>
      </c>
      <c r="I37" t="s">
        <v>64</v>
      </c>
      <c r="J37" s="67" t="s">
        <v>1</v>
      </c>
      <c r="K37" s="45">
        <f>'PEF''s'!K2</f>
        <v>46288894.09741968</v>
      </c>
      <c r="L37" t="s">
        <v>64</v>
      </c>
      <c r="M37" s="67" t="s">
        <v>1</v>
      </c>
      <c r="N37" s="45">
        <f>'PEF''s'!K2</f>
        <v>46288894.09741968</v>
      </c>
      <c r="O37" t="s">
        <v>64</v>
      </c>
    </row>
    <row r="38" spans="1:15" ht="12.75">
      <c r="A38" s="259" t="s">
        <v>164</v>
      </c>
      <c r="B38" s="256">
        <v>350</v>
      </c>
      <c r="C38" s="281" t="s">
        <v>142</v>
      </c>
      <c r="D38" s="311" t="s">
        <v>193</v>
      </c>
      <c r="E38" s="295">
        <f>B42</f>
        <v>10</v>
      </c>
      <c r="F38" s="225" t="s">
        <v>63</v>
      </c>
      <c r="G38" s="66" t="s">
        <v>0</v>
      </c>
      <c r="H38" s="296">
        <f>'PEF''s'!C2</f>
        <v>1359292542.255788</v>
      </c>
      <c r="I38" s="66" t="s">
        <v>64</v>
      </c>
      <c r="J38" s="66" t="s">
        <v>0</v>
      </c>
      <c r="K38" s="296">
        <f>'PEF''s'!C2</f>
        <v>1359292542.255788</v>
      </c>
      <c r="L38" s="66" t="s">
        <v>64</v>
      </c>
      <c r="M38" s="66" t="s">
        <v>0</v>
      </c>
      <c r="N38" s="296">
        <f>'PEF''s'!C2</f>
        <v>1359292542.255788</v>
      </c>
      <c r="O38" s="66" t="s">
        <v>64</v>
      </c>
    </row>
    <row r="39" spans="1:15" ht="12.75">
      <c r="A39" s="259" t="s">
        <v>163</v>
      </c>
      <c r="B39" s="256">
        <v>350</v>
      </c>
      <c r="C39" s="281" t="s">
        <v>142</v>
      </c>
      <c r="D39" t="s">
        <v>69</v>
      </c>
      <c r="E39" s="267">
        <f>B25</f>
        <v>1</v>
      </c>
      <c r="G39" s="66" t="s">
        <v>115</v>
      </c>
      <c r="H39" s="265">
        <v>27.027027027027</v>
      </c>
      <c r="I39" s="266" t="s">
        <v>116</v>
      </c>
      <c r="J39" s="266" t="s">
        <v>115</v>
      </c>
      <c r="K39" s="265">
        <v>27.027027027027</v>
      </c>
      <c r="L39" s="266" t="s">
        <v>116</v>
      </c>
      <c r="M39" s="266" t="s">
        <v>115</v>
      </c>
      <c r="N39" s="265">
        <v>27.027027027027</v>
      </c>
      <c r="O39" s="66" t="s">
        <v>116</v>
      </c>
    </row>
    <row r="40" spans="1:15" ht="12.75">
      <c r="A40" s="250" t="s">
        <v>167</v>
      </c>
      <c r="B40" s="271">
        <v>2</v>
      </c>
      <c r="C40" s="278" t="s">
        <v>207</v>
      </c>
      <c r="D40" t="s">
        <v>70</v>
      </c>
      <c r="E40" s="267">
        <f>B26</f>
        <v>1</v>
      </c>
      <c r="G40" s="66" t="s">
        <v>117</v>
      </c>
      <c r="H40" s="69">
        <f>B22</f>
        <v>243</v>
      </c>
      <c r="I40" s="66" t="s">
        <v>118</v>
      </c>
      <c r="J40" s="66" t="s">
        <v>117</v>
      </c>
      <c r="K40" s="69">
        <f>B22</f>
        <v>243</v>
      </c>
      <c r="L40" s="66" t="s">
        <v>118</v>
      </c>
      <c r="M40" s="66" t="s">
        <v>117</v>
      </c>
      <c r="N40" s="69">
        <f>B22</f>
        <v>243</v>
      </c>
      <c r="O40" s="66" t="s">
        <v>118</v>
      </c>
    </row>
    <row r="41" spans="1:15" ht="12.75">
      <c r="A41" s="250" t="s">
        <v>168</v>
      </c>
      <c r="B41" s="271">
        <v>10</v>
      </c>
      <c r="C41" s="278" t="s">
        <v>207</v>
      </c>
      <c r="D41" t="s">
        <v>173</v>
      </c>
      <c r="E41" s="267">
        <f>B46</f>
        <v>1.752</v>
      </c>
      <c r="F41" t="s">
        <v>208</v>
      </c>
      <c r="G41" s="66" t="s">
        <v>119</v>
      </c>
      <c r="H41" s="69">
        <f>2.8*(10^(-15))</f>
        <v>2.8E-15</v>
      </c>
      <c r="I41" s="66"/>
      <c r="J41" s="66" t="s">
        <v>119</v>
      </c>
      <c r="K41" s="69">
        <f>2.8*(10^(-15))</f>
        <v>2.8E-15</v>
      </c>
      <c r="L41" s="66"/>
      <c r="M41" s="66" t="s">
        <v>119</v>
      </c>
      <c r="N41" s="69">
        <f>2.8*(10^(-15))</f>
        <v>2.8E-15</v>
      </c>
      <c r="O41" s="66"/>
    </row>
    <row r="42" spans="1:15" ht="12.75">
      <c r="A42" s="222" t="s">
        <v>193</v>
      </c>
      <c r="B42" s="256">
        <v>10</v>
      </c>
      <c r="C42" s="118" t="s">
        <v>139</v>
      </c>
      <c r="D42" t="s">
        <v>174</v>
      </c>
      <c r="E42" s="267">
        <f>B47</f>
        <v>16.4</v>
      </c>
      <c r="F42" t="s">
        <v>208</v>
      </c>
      <c r="G42" s="66"/>
      <c r="H42" s="66"/>
      <c r="I42" s="66"/>
      <c r="J42" s="66"/>
      <c r="K42" s="69"/>
      <c r="L42" s="66"/>
      <c r="M42" s="31"/>
      <c r="N42" s="69"/>
      <c r="O42" s="66"/>
    </row>
    <row r="43" spans="1:15" ht="12.75">
      <c r="A43" s="222" t="s">
        <v>192</v>
      </c>
      <c r="B43" s="256">
        <v>20</v>
      </c>
      <c r="C43" s="118" t="s">
        <v>139</v>
      </c>
      <c r="D43" s="66" t="s">
        <v>107</v>
      </c>
      <c r="E43" s="69">
        <f>B30</f>
        <v>1</v>
      </c>
      <c r="F43" s="66"/>
      <c r="K43" s="267"/>
      <c r="N43" s="267"/>
      <c r="O43" s="66"/>
    </row>
    <row r="44" spans="1:15" ht="12.75">
      <c r="A44" s="259" t="s">
        <v>161</v>
      </c>
      <c r="B44" s="271">
        <v>4</v>
      </c>
      <c r="C44" s="278" t="s">
        <v>208</v>
      </c>
      <c r="D44" s="66" t="s">
        <v>75</v>
      </c>
      <c r="E44" s="69">
        <f>B31</f>
        <v>0.4</v>
      </c>
      <c r="F44" s="66"/>
      <c r="O44" s="66"/>
    </row>
    <row r="45" spans="1:15" ht="12.75">
      <c r="A45" s="259" t="s">
        <v>162</v>
      </c>
      <c r="B45" s="271">
        <v>4</v>
      </c>
      <c r="C45" s="278" t="s">
        <v>208</v>
      </c>
      <c r="D45" s="66" t="s">
        <v>74</v>
      </c>
      <c r="E45" s="296">
        <f>B16</f>
        <v>0.752991452991453</v>
      </c>
      <c r="F45" s="66"/>
      <c r="G45" s="66"/>
      <c r="H45" s="66"/>
      <c r="I45" s="66"/>
      <c r="J45" s="66"/>
      <c r="K45" s="66"/>
      <c r="L45" s="66"/>
      <c r="M45" s="66"/>
      <c r="N45" s="66"/>
      <c r="O45" s="66"/>
    </row>
    <row r="46" spans="1:15" ht="12.75">
      <c r="A46" t="s">
        <v>173</v>
      </c>
      <c r="B46" s="271">
        <v>1.752</v>
      </c>
      <c r="C46" s="272" t="s">
        <v>208</v>
      </c>
      <c r="D46" s="72" t="s">
        <v>65</v>
      </c>
      <c r="E46" s="287">
        <f>B32</f>
        <v>666666666</v>
      </c>
      <c r="F46" s="72" t="s">
        <v>66</v>
      </c>
      <c r="G46" s="66"/>
      <c r="H46" s="66"/>
      <c r="I46" s="66"/>
      <c r="J46" s="66"/>
      <c r="K46" s="66"/>
      <c r="L46" s="66"/>
      <c r="M46" s="66"/>
      <c r="N46" s="66"/>
      <c r="O46" s="66"/>
    </row>
    <row r="47" spans="1:15" ht="12.75">
      <c r="A47" t="s">
        <v>174</v>
      </c>
      <c r="B47" s="271">
        <v>16.4</v>
      </c>
      <c r="C47" s="272" t="s">
        <v>208</v>
      </c>
      <c r="D47" s="66" t="s">
        <v>1</v>
      </c>
      <c r="E47" s="296">
        <v>274000000</v>
      </c>
      <c r="F47" s="66"/>
      <c r="G47" s="66"/>
      <c r="H47" s="66"/>
      <c r="I47" s="66"/>
      <c r="J47" s="66"/>
      <c r="K47" s="66"/>
      <c r="L47" s="66"/>
      <c r="M47" s="66"/>
      <c r="N47" s="66"/>
      <c r="O47" s="66"/>
    </row>
    <row r="48" spans="1:15" ht="12.75">
      <c r="A48" s="250" t="s">
        <v>165</v>
      </c>
      <c r="B48" s="271">
        <v>49</v>
      </c>
      <c r="C48" s="278" t="s">
        <v>73</v>
      </c>
      <c r="D48" s="66" t="s">
        <v>0</v>
      </c>
      <c r="E48" s="296">
        <f>'PEF''s'!C2</f>
        <v>1359292542.255788</v>
      </c>
      <c r="F48" s="66" t="s">
        <v>64</v>
      </c>
      <c r="G48" s="66"/>
      <c r="H48" s="66"/>
      <c r="I48" s="66"/>
      <c r="J48" s="66"/>
      <c r="K48" s="66"/>
      <c r="L48" s="66"/>
      <c r="M48" s="66"/>
      <c r="N48" s="66"/>
      <c r="O48" s="66"/>
    </row>
    <row r="49" spans="1:15" ht="12.75">
      <c r="A49" s="250" t="s">
        <v>166</v>
      </c>
      <c r="B49" s="271">
        <v>16</v>
      </c>
      <c r="C49" s="278" t="s">
        <v>73</v>
      </c>
      <c r="D49" s="66" t="s">
        <v>115</v>
      </c>
      <c r="E49" s="265">
        <v>27.027027027027</v>
      </c>
      <c r="F49" s="66" t="s">
        <v>116</v>
      </c>
      <c r="G49" s="66"/>
      <c r="H49" s="66"/>
      <c r="I49" s="66"/>
      <c r="J49" s="66"/>
      <c r="K49" s="66"/>
      <c r="L49" s="66"/>
      <c r="M49" s="66"/>
      <c r="N49" s="66"/>
      <c r="O49" s="66"/>
    </row>
    <row r="50" spans="1:15" ht="15">
      <c r="A50" s="337" t="s">
        <v>151</v>
      </c>
      <c r="B50" s="337"/>
      <c r="C50" s="337"/>
      <c r="D50" s="66" t="s">
        <v>117</v>
      </c>
      <c r="E50" s="69">
        <f>B22</f>
        <v>243</v>
      </c>
      <c r="F50" s="66" t="s">
        <v>118</v>
      </c>
      <c r="G50" s="66"/>
      <c r="H50" s="66"/>
      <c r="I50" s="66"/>
      <c r="J50" s="66"/>
      <c r="K50" s="66"/>
      <c r="L50" s="66"/>
      <c r="M50" s="66"/>
      <c r="N50" s="66"/>
      <c r="O50" s="66"/>
    </row>
    <row r="51" spans="1:15" ht="12.75">
      <c r="A51" s="70" t="s">
        <v>218</v>
      </c>
      <c r="B51" s="326">
        <v>2.5</v>
      </c>
      <c r="D51" s="66" t="s">
        <v>119</v>
      </c>
      <c r="E51" s="69">
        <f>2.8*(10^(-15))</f>
        <v>2.8E-15</v>
      </c>
      <c r="F51" s="66"/>
      <c r="G51" s="66"/>
      <c r="H51" s="66"/>
      <c r="I51" s="66"/>
      <c r="J51" s="66"/>
      <c r="K51" s="66"/>
      <c r="L51" s="66"/>
      <c r="M51" s="66"/>
      <c r="N51" s="66"/>
      <c r="O51" s="66"/>
    </row>
    <row r="52" spans="1:15" ht="12.75">
      <c r="A52" s="118" t="s">
        <v>177</v>
      </c>
      <c r="B52" s="256">
        <v>25</v>
      </c>
      <c r="C52" s="119" t="s">
        <v>84</v>
      </c>
      <c r="E52" s="267"/>
      <c r="G52" s="66"/>
      <c r="H52" s="66"/>
      <c r="I52" s="66"/>
      <c r="J52" s="66"/>
      <c r="K52" s="66"/>
      <c r="L52" s="66"/>
      <c r="M52" s="66"/>
      <c r="N52" s="66"/>
      <c r="O52" s="66"/>
    </row>
    <row r="53" spans="1:15" ht="12.75">
      <c r="A53" s="118" t="s">
        <v>175</v>
      </c>
      <c r="B53" s="256">
        <v>250</v>
      </c>
      <c r="C53" s="118" t="s">
        <v>145</v>
      </c>
      <c r="E53" s="267"/>
      <c r="F53" s="68" t="s">
        <v>182</v>
      </c>
      <c r="G53" s="66"/>
      <c r="H53" s="66"/>
      <c r="I53" s="66"/>
      <c r="J53" s="66"/>
      <c r="K53" s="66"/>
      <c r="L53" s="66"/>
      <c r="M53" s="66"/>
      <c r="N53" s="66"/>
      <c r="O53" s="66"/>
    </row>
    <row r="54" spans="1:15" ht="12.75">
      <c r="A54" s="118" t="s">
        <v>178</v>
      </c>
      <c r="B54" s="256">
        <v>8</v>
      </c>
      <c r="C54" s="280" t="s">
        <v>143</v>
      </c>
      <c r="F54" s="68" t="s">
        <v>38</v>
      </c>
      <c r="G54" s="66"/>
      <c r="H54" s="66"/>
      <c r="I54" s="66"/>
      <c r="J54" s="66"/>
      <c r="K54" s="66"/>
      <c r="L54" s="66"/>
      <c r="M54" s="66"/>
      <c r="N54" s="66"/>
      <c r="O54" s="66"/>
    </row>
    <row r="55" spans="1:15" ht="12.75">
      <c r="A55" s="279" t="s">
        <v>100</v>
      </c>
      <c r="B55" s="271">
        <v>2.5</v>
      </c>
      <c r="C55" s="279" t="s">
        <v>98</v>
      </c>
      <c r="F55" s="68" t="s">
        <v>77</v>
      </c>
      <c r="G55" s="66"/>
      <c r="H55" s="66"/>
      <c r="I55" s="66"/>
      <c r="J55" s="66"/>
      <c r="K55" s="66"/>
      <c r="L55" s="66"/>
      <c r="M55" s="66"/>
      <c r="N55" s="66"/>
      <c r="O55" s="66"/>
    </row>
    <row r="56" spans="1:15" ht="12.75">
      <c r="A56" s="278" t="s">
        <v>213</v>
      </c>
      <c r="B56" s="271">
        <v>49</v>
      </c>
      <c r="C56" s="272" t="s">
        <v>73</v>
      </c>
      <c r="F56" s="68" t="s">
        <v>78</v>
      </c>
      <c r="G56" s="66"/>
      <c r="H56" s="66"/>
      <c r="I56" s="66"/>
      <c r="J56" s="66"/>
      <c r="K56" s="66"/>
      <c r="L56" s="66"/>
      <c r="M56" s="66"/>
      <c r="N56" s="66"/>
      <c r="O56" s="66"/>
    </row>
    <row r="57" spans="1:3" ht="12.75">
      <c r="A57" s="278" t="s">
        <v>214</v>
      </c>
      <c r="B57" s="271">
        <v>2</v>
      </c>
      <c r="C57" s="272" t="s">
        <v>207</v>
      </c>
    </row>
    <row r="58" spans="1:15" ht="15">
      <c r="A58" s="336" t="s">
        <v>146</v>
      </c>
      <c r="B58" s="336"/>
      <c r="C58" s="336"/>
      <c r="D58" s="66"/>
      <c r="E58" s="66"/>
      <c r="F58" s="66"/>
      <c r="G58" s="66"/>
      <c r="H58" s="66"/>
      <c r="I58" s="66"/>
      <c r="J58" s="66"/>
      <c r="K58" s="66"/>
      <c r="L58" s="66"/>
      <c r="M58" s="66"/>
      <c r="N58" s="66"/>
      <c r="O58" s="66"/>
    </row>
    <row r="59" spans="1:15" ht="12.75">
      <c r="A59" s="278" t="s">
        <v>216</v>
      </c>
      <c r="B59" s="271">
        <v>2.5</v>
      </c>
      <c r="D59" s="66"/>
      <c r="E59" s="66"/>
      <c r="F59" s="66"/>
      <c r="G59" s="66"/>
      <c r="H59" s="66"/>
      <c r="I59" s="66"/>
      <c r="J59" s="66"/>
      <c r="K59" s="66"/>
      <c r="L59" s="66"/>
      <c r="M59" s="66"/>
      <c r="N59" s="66"/>
      <c r="O59" s="66"/>
    </row>
    <row r="60" spans="1:15" ht="12.75">
      <c r="A60" s="118" t="s">
        <v>199</v>
      </c>
      <c r="B60" s="256">
        <v>25</v>
      </c>
      <c r="C60" s="119" t="s">
        <v>84</v>
      </c>
      <c r="D60" s="66"/>
      <c r="E60" s="66"/>
      <c r="F60" s="66"/>
      <c r="G60" s="66"/>
      <c r="H60" s="66"/>
      <c r="I60" s="66"/>
      <c r="J60" s="66"/>
      <c r="K60" s="66"/>
      <c r="L60" s="66"/>
      <c r="M60" s="66"/>
      <c r="N60" s="66"/>
      <c r="O60" s="66"/>
    </row>
    <row r="61" spans="1:15" ht="12.75">
      <c r="A61" s="118" t="s">
        <v>176</v>
      </c>
      <c r="B61" s="256">
        <v>225</v>
      </c>
      <c r="C61" s="118" t="s">
        <v>145</v>
      </c>
      <c r="D61" s="66"/>
      <c r="E61" s="66"/>
      <c r="F61" s="66"/>
      <c r="G61" s="66"/>
      <c r="H61" s="66"/>
      <c r="I61" s="66"/>
      <c r="J61" s="66"/>
      <c r="K61" s="66"/>
      <c r="L61" s="66"/>
      <c r="M61" s="66"/>
      <c r="N61" s="66"/>
      <c r="O61" s="66"/>
    </row>
    <row r="62" spans="1:15" ht="12.75">
      <c r="A62" s="118" t="s">
        <v>200</v>
      </c>
      <c r="B62" s="256">
        <v>8</v>
      </c>
      <c r="C62" s="280" t="s">
        <v>143</v>
      </c>
      <c r="D62" s="66"/>
      <c r="E62" s="66"/>
      <c r="F62" s="66"/>
      <c r="G62" s="66"/>
      <c r="H62" s="66"/>
      <c r="I62" s="66"/>
      <c r="J62" s="66"/>
      <c r="K62" s="66"/>
      <c r="L62" s="66"/>
      <c r="M62" s="66"/>
      <c r="N62" s="66"/>
      <c r="O62" s="66"/>
    </row>
    <row r="63" spans="1:15" ht="12.75">
      <c r="A63" s="278" t="s">
        <v>97</v>
      </c>
      <c r="B63" s="271">
        <v>2.5</v>
      </c>
      <c r="C63" s="279" t="s">
        <v>98</v>
      </c>
      <c r="D63" s="66"/>
      <c r="E63" s="66"/>
      <c r="F63" s="66"/>
      <c r="G63" s="66"/>
      <c r="H63" s="66"/>
      <c r="I63" s="66"/>
      <c r="J63" s="66"/>
      <c r="K63" s="66"/>
      <c r="L63" s="66"/>
      <c r="M63" s="66"/>
      <c r="N63" s="66"/>
      <c r="O63" s="66"/>
    </row>
    <row r="64" spans="1:15" ht="12.75">
      <c r="A64" s="278" t="s">
        <v>201</v>
      </c>
      <c r="B64" s="271">
        <v>49</v>
      </c>
      <c r="C64" s="272" t="s">
        <v>73</v>
      </c>
      <c r="D64" s="66"/>
      <c r="E64" s="66"/>
      <c r="F64" s="66"/>
      <c r="G64" s="66"/>
      <c r="H64" s="66"/>
      <c r="I64" s="66"/>
      <c r="J64" s="66"/>
      <c r="K64" s="66"/>
      <c r="L64" s="66"/>
      <c r="M64" s="66"/>
      <c r="N64" s="66"/>
      <c r="O64" s="66"/>
    </row>
    <row r="65" spans="1:15" ht="12.75">
      <c r="A65" s="278" t="s">
        <v>202</v>
      </c>
      <c r="B65" s="271">
        <v>2</v>
      </c>
      <c r="C65" s="272" t="s">
        <v>207</v>
      </c>
      <c r="D65" s="66"/>
      <c r="E65" s="66"/>
      <c r="F65" s="66"/>
      <c r="G65" s="66"/>
      <c r="H65" s="66"/>
      <c r="I65" s="66"/>
      <c r="J65" s="66"/>
      <c r="K65" s="66"/>
      <c r="L65" s="66"/>
      <c r="M65" s="66"/>
      <c r="N65" s="66"/>
      <c r="O65" s="66"/>
    </row>
    <row r="66" spans="1:15" ht="15">
      <c r="A66" s="335" t="s">
        <v>144</v>
      </c>
      <c r="B66" s="335"/>
      <c r="C66" s="335"/>
      <c r="D66" s="66"/>
      <c r="E66" s="66"/>
      <c r="F66" s="66"/>
      <c r="G66" s="66"/>
      <c r="H66" s="66"/>
      <c r="I66" s="66"/>
      <c r="J66" s="66"/>
      <c r="K66" s="66"/>
      <c r="L66" s="66"/>
      <c r="M66" s="66"/>
      <c r="N66" s="66"/>
      <c r="O66" s="66"/>
    </row>
    <row r="67" spans="1:15" ht="12.75">
      <c r="A67" s="278" t="s">
        <v>217</v>
      </c>
      <c r="B67" s="271">
        <v>2.5</v>
      </c>
      <c r="D67" s="66"/>
      <c r="E67" s="66"/>
      <c r="F67" s="66"/>
      <c r="G67" s="66"/>
      <c r="H67" s="66"/>
      <c r="I67" s="66"/>
      <c r="J67" s="66"/>
      <c r="K67" s="66"/>
      <c r="L67" s="66"/>
      <c r="M67" s="66"/>
      <c r="N67" s="66"/>
      <c r="O67" s="66"/>
    </row>
    <row r="68" spans="1:15" ht="12.75">
      <c r="A68" s="118" t="s">
        <v>203</v>
      </c>
      <c r="B68" s="256">
        <v>25</v>
      </c>
      <c r="C68" s="119" t="s">
        <v>84</v>
      </c>
      <c r="D68" s="66"/>
      <c r="E68" s="66"/>
      <c r="F68" s="66"/>
      <c r="G68" s="66"/>
      <c r="H68" s="66"/>
      <c r="I68" s="66"/>
      <c r="J68" s="66"/>
      <c r="K68" s="66"/>
      <c r="L68" s="66"/>
      <c r="M68" s="66"/>
      <c r="N68" s="66"/>
      <c r="O68" s="66"/>
    </row>
    <row r="69" spans="1:15" ht="12.75">
      <c r="A69" s="118" t="s">
        <v>169</v>
      </c>
      <c r="B69" s="256">
        <v>250</v>
      </c>
      <c r="C69" s="118" t="s">
        <v>145</v>
      </c>
      <c r="D69" s="66"/>
      <c r="E69" s="66"/>
      <c r="F69" s="66"/>
      <c r="G69" s="66"/>
      <c r="H69" s="66"/>
      <c r="I69" s="66"/>
      <c r="J69" s="66"/>
      <c r="K69" s="66"/>
      <c r="L69" s="66"/>
      <c r="M69" s="66"/>
      <c r="N69" s="66"/>
      <c r="O69" s="66"/>
    </row>
    <row r="70" spans="1:15" ht="12.75">
      <c r="A70" s="118" t="s">
        <v>204</v>
      </c>
      <c r="B70" s="256">
        <v>8</v>
      </c>
      <c r="C70" s="280" t="s">
        <v>143</v>
      </c>
      <c r="D70" s="66"/>
      <c r="E70" s="66"/>
      <c r="F70" s="66"/>
      <c r="G70" s="66"/>
      <c r="H70" s="66"/>
      <c r="I70" s="66"/>
      <c r="J70" s="66"/>
      <c r="K70" s="66"/>
      <c r="L70" s="66"/>
      <c r="M70" s="66"/>
      <c r="N70" s="66"/>
      <c r="O70" s="66"/>
    </row>
    <row r="71" spans="1:15" ht="12.75">
      <c r="A71" s="278" t="s">
        <v>99</v>
      </c>
      <c r="B71" s="271">
        <v>2.5</v>
      </c>
      <c r="C71" s="279" t="s">
        <v>98</v>
      </c>
      <c r="D71" s="66"/>
      <c r="E71" s="66"/>
      <c r="F71" s="66"/>
      <c r="G71" s="66"/>
      <c r="H71" s="66"/>
      <c r="I71" s="66"/>
      <c r="J71" s="66"/>
      <c r="K71" s="66"/>
      <c r="L71" s="66"/>
      <c r="M71" s="66"/>
      <c r="N71" s="66"/>
      <c r="O71" s="66"/>
    </row>
    <row r="72" spans="1:15" ht="12.75">
      <c r="A72" s="278" t="s">
        <v>205</v>
      </c>
      <c r="B72" s="271">
        <v>49</v>
      </c>
      <c r="C72" s="272" t="s">
        <v>73</v>
      </c>
      <c r="D72" s="66"/>
      <c r="E72" s="66"/>
      <c r="F72" s="66"/>
      <c r="G72" s="66"/>
      <c r="H72" s="66"/>
      <c r="I72" s="66"/>
      <c r="J72" s="66"/>
      <c r="K72" s="66"/>
      <c r="L72" s="66"/>
      <c r="M72" s="66"/>
      <c r="N72" s="66"/>
      <c r="O72" s="66"/>
    </row>
    <row r="73" spans="1:15" ht="12.75">
      <c r="A73" s="278" t="s">
        <v>206</v>
      </c>
      <c r="B73" s="271">
        <v>3</v>
      </c>
      <c r="C73" s="272" t="s">
        <v>207</v>
      </c>
      <c r="D73" s="66"/>
      <c r="E73" s="66"/>
      <c r="F73" s="66"/>
      <c r="G73" s="66"/>
      <c r="H73" s="66"/>
      <c r="I73" s="66"/>
      <c r="J73" s="66"/>
      <c r="K73" s="66"/>
      <c r="L73" s="66"/>
      <c r="M73" s="66"/>
      <c r="N73" s="66"/>
      <c r="O73" s="66"/>
    </row>
    <row r="74" spans="4:15" ht="12.75">
      <c r="D74" s="66"/>
      <c r="E74" s="66"/>
      <c r="F74" s="66"/>
      <c r="G74" s="66"/>
      <c r="H74" s="66"/>
      <c r="I74" s="66"/>
      <c r="J74" s="66"/>
      <c r="K74" s="66"/>
      <c r="L74" s="66"/>
      <c r="M74" s="66"/>
      <c r="N74" s="66"/>
      <c r="O74" s="66"/>
    </row>
    <row r="75" spans="4:15" ht="12.75">
      <c r="D75" s="66"/>
      <c r="E75" s="66"/>
      <c r="F75" s="66"/>
      <c r="G75" s="66"/>
      <c r="H75" s="66"/>
      <c r="I75" s="66"/>
      <c r="J75" s="66"/>
      <c r="K75" s="66"/>
      <c r="L75" s="66"/>
      <c r="M75" s="66"/>
      <c r="N75" s="66"/>
      <c r="O75" s="66"/>
    </row>
    <row r="76" spans="4:15" ht="12.75">
      <c r="D76" s="66"/>
      <c r="E76" s="66"/>
      <c r="F76" s="66"/>
      <c r="G76" s="66"/>
      <c r="H76" s="66"/>
      <c r="I76" s="66"/>
      <c r="J76" s="66"/>
      <c r="K76" s="66"/>
      <c r="L76" s="66"/>
      <c r="M76" s="66"/>
      <c r="N76" s="66"/>
      <c r="O76" s="66"/>
    </row>
    <row r="77" spans="4:15" ht="12.75">
      <c r="D77" s="66"/>
      <c r="E77" s="66"/>
      <c r="F77" s="66"/>
      <c r="G77" s="66"/>
      <c r="H77" s="66"/>
      <c r="I77" s="66"/>
      <c r="J77" s="66"/>
      <c r="K77" s="66"/>
      <c r="L77" s="66"/>
      <c r="M77" s="66"/>
      <c r="N77" s="66"/>
      <c r="O77" s="66"/>
    </row>
    <row r="78" spans="4:15" ht="12.75">
      <c r="D78" s="66"/>
      <c r="E78" s="66"/>
      <c r="F78" s="66"/>
      <c r="G78" s="66"/>
      <c r="H78" s="66"/>
      <c r="I78" s="66"/>
      <c r="J78" s="66"/>
      <c r="K78" s="66"/>
      <c r="L78" s="66"/>
      <c r="M78" s="66"/>
      <c r="N78" s="66"/>
      <c r="O78" s="66"/>
    </row>
    <row r="79" spans="4:15" ht="12.75">
      <c r="D79" s="66"/>
      <c r="E79" s="66"/>
      <c r="F79" s="66"/>
      <c r="G79" s="66"/>
      <c r="H79" s="66"/>
      <c r="I79" s="66"/>
      <c r="J79" s="66"/>
      <c r="K79" s="66"/>
      <c r="L79" s="66"/>
      <c r="M79" s="66"/>
      <c r="N79" s="66"/>
      <c r="O79" s="66"/>
    </row>
    <row r="80" spans="4:15" ht="12.75">
      <c r="D80" s="66"/>
      <c r="E80" s="66"/>
      <c r="F80" s="66"/>
      <c r="G80" s="66"/>
      <c r="H80" s="66"/>
      <c r="I80" s="66"/>
      <c r="J80" s="66"/>
      <c r="K80" s="66"/>
      <c r="L80" s="66"/>
      <c r="M80" s="66"/>
      <c r="N80" s="66"/>
      <c r="O80" s="66"/>
    </row>
    <row r="81" spans="4:15" ht="12.75">
      <c r="D81" s="66"/>
      <c r="E81" s="66"/>
      <c r="F81" s="66"/>
      <c r="G81" s="66"/>
      <c r="H81" s="66"/>
      <c r="I81" s="66"/>
      <c r="J81" s="66"/>
      <c r="K81" s="66"/>
      <c r="L81" s="66"/>
      <c r="M81" s="66"/>
      <c r="N81" s="66"/>
      <c r="O81" s="66"/>
    </row>
    <row r="82" spans="4:15" ht="12.75">
      <c r="D82" s="66"/>
      <c r="E82" s="66"/>
      <c r="F82" s="66"/>
      <c r="G82" s="66"/>
      <c r="H82" s="66"/>
      <c r="I82" s="66"/>
      <c r="J82" s="66"/>
      <c r="K82" s="66"/>
      <c r="L82" s="66"/>
      <c r="M82" s="66"/>
      <c r="N82" s="66"/>
      <c r="O82" s="66"/>
    </row>
    <row r="83" spans="4:15" ht="12.75">
      <c r="D83" s="66"/>
      <c r="E83" s="66"/>
      <c r="F83" s="66"/>
      <c r="G83" s="66"/>
      <c r="H83" s="66"/>
      <c r="I83" s="66"/>
      <c r="J83" s="66"/>
      <c r="K83" s="66"/>
      <c r="L83" s="66"/>
      <c r="M83" s="66"/>
      <c r="N83" s="66"/>
      <c r="O83" s="66"/>
    </row>
    <row r="84" spans="4:15" ht="12.75">
      <c r="D84" s="66"/>
      <c r="E84" s="66"/>
      <c r="F84" s="66"/>
      <c r="G84" s="66"/>
      <c r="H84" s="66"/>
      <c r="I84" s="66"/>
      <c r="J84" s="66"/>
      <c r="K84" s="66"/>
      <c r="L84" s="66"/>
      <c r="M84" s="66"/>
      <c r="N84" s="66"/>
      <c r="O84" s="66"/>
    </row>
    <row r="85" spans="4:15" ht="12.75">
      <c r="D85" s="66"/>
      <c r="E85" s="66"/>
      <c r="F85" s="66"/>
      <c r="G85" s="66"/>
      <c r="H85" s="66"/>
      <c r="I85" s="66"/>
      <c r="J85" s="66"/>
      <c r="K85" s="66"/>
      <c r="L85" s="66"/>
      <c r="M85" s="66"/>
      <c r="N85" s="66"/>
      <c r="O85" s="66"/>
    </row>
    <row r="86" spans="4:15" ht="12.75">
      <c r="D86" s="66"/>
      <c r="E86" s="66"/>
      <c r="F86" s="66"/>
      <c r="G86" s="66"/>
      <c r="H86" s="66"/>
      <c r="I86" s="66"/>
      <c r="J86" s="66"/>
      <c r="K86" s="66"/>
      <c r="L86" s="66"/>
      <c r="M86" s="66"/>
      <c r="N86" s="66"/>
      <c r="O86" s="66"/>
    </row>
    <row r="87" spans="4:15" ht="12.75">
      <c r="D87" s="66"/>
      <c r="E87" s="66"/>
      <c r="F87" s="66"/>
      <c r="G87" s="66"/>
      <c r="H87" s="66"/>
      <c r="I87" s="66"/>
      <c r="J87" s="66"/>
      <c r="K87" s="66"/>
      <c r="L87" s="66"/>
      <c r="M87" s="66"/>
      <c r="N87" s="66"/>
      <c r="O87" s="66"/>
    </row>
    <row r="88" spans="4:15" ht="12.75">
      <c r="D88" s="66"/>
      <c r="E88" s="66"/>
      <c r="F88" s="66"/>
      <c r="G88" s="66"/>
      <c r="H88" s="66"/>
      <c r="I88" s="66"/>
      <c r="J88" s="66"/>
      <c r="K88" s="66"/>
      <c r="L88" s="66"/>
      <c r="M88" s="66"/>
      <c r="N88" s="66"/>
      <c r="O88" s="66"/>
    </row>
    <row r="89" spans="4:15" ht="12.75">
      <c r="D89" s="66"/>
      <c r="E89" s="66"/>
      <c r="F89" s="66"/>
      <c r="G89" s="66"/>
      <c r="H89" s="66"/>
      <c r="I89" s="66"/>
      <c r="J89" s="66"/>
      <c r="K89" s="66"/>
      <c r="L89" s="66"/>
      <c r="M89" s="66"/>
      <c r="N89" s="66"/>
      <c r="O89" s="66"/>
    </row>
    <row r="90" spans="4:15" ht="12.75">
      <c r="D90" s="66"/>
      <c r="E90" s="66"/>
      <c r="F90" s="66"/>
      <c r="G90" s="66"/>
      <c r="H90" s="66"/>
      <c r="I90" s="66"/>
      <c r="J90" s="66"/>
      <c r="K90" s="66"/>
      <c r="L90" s="66"/>
      <c r="M90" s="66"/>
      <c r="N90" s="66"/>
      <c r="O90" s="66"/>
    </row>
    <row r="91" spans="4:15" ht="12.75">
      <c r="D91" s="66"/>
      <c r="E91" s="66"/>
      <c r="F91" s="66"/>
      <c r="G91" s="66"/>
      <c r="H91" s="66"/>
      <c r="I91" s="66"/>
      <c r="J91" s="66"/>
      <c r="K91" s="66"/>
      <c r="L91" s="66"/>
      <c r="M91" s="66"/>
      <c r="N91" s="66"/>
      <c r="O91" s="66"/>
    </row>
    <row r="92" spans="4:15" ht="12.75">
      <c r="D92" s="66"/>
      <c r="E92" s="66"/>
      <c r="F92" s="66"/>
      <c r="G92" s="66"/>
      <c r="H92" s="66"/>
      <c r="I92" s="66"/>
      <c r="J92" s="66"/>
      <c r="K92" s="66"/>
      <c r="L92" s="66"/>
      <c r="M92" s="66"/>
      <c r="N92" s="66"/>
      <c r="O92" s="66"/>
    </row>
    <row r="93" spans="4:15" ht="12.75">
      <c r="D93" s="66"/>
      <c r="E93" s="66"/>
      <c r="F93" s="66"/>
      <c r="G93" s="66"/>
      <c r="H93" s="66"/>
      <c r="I93" s="66"/>
      <c r="J93" s="66"/>
      <c r="K93" s="66"/>
      <c r="L93" s="66"/>
      <c r="M93" s="66"/>
      <c r="N93" s="66"/>
      <c r="O93" s="66"/>
    </row>
    <row r="94" spans="4:15" ht="12.75">
      <c r="D94" s="66"/>
      <c r="E94" s="66"/>
      <c r="F94" s="66"/>
      <c r="G94" s="66"/>
      <c r="H94" s="66"/>
      <c r="I94" s="66"/>
      <c r="J94" s="66"/>
      <c r="K94" s="66"/>
      <c r="L94" s="66"/>
      <c r="M94" s="66"/>
      <c r="N94" s="66"/>
      <c r="O94" s="66"/>
    </row>
    <row r="95" spans="4:15" ht="12.75">
      <c r="D95" s="66"/>
      <c r="E95" s="66"/>
      <c r="F95" s="66"/>
      <c r="G95" s="66"/>
      <c r="H95" s="66"/>
      <c r="I95" s="66"/>
      <c r="J95" s="66"/>
      <c r="K95" s="66"/>
      <c r="L95" s="66"/>
      <c r="M95" s="66"/>
      <c r="N95" s="66"/>
      <c r="O95" s="66"/>
    </row>
    <row r="96" spans="4:15" ht="12.75">
      <c r="D96" s="66"/>
      <c r="E96" s="66"/>
      <c r="F96" s="66"/>
      <c r="G96" s="66"/>
      <c r="H96" s="66"/>
      <c r="I96" s="66"/>
      <c r="J96" s="66"/>
      <c r="K96" s="66"/>
      <c r="L96" s="66"/>
      <c r="M96" s="66"/>
      <c r="N96" s="66"/>
      <c r="O96" s="66"/>
    </row>
    <row r="97" spans="4:15" ht="12.75">
      <c r="D97" s="66"/>
      <c r="E97" s="66"/>
      <c r="F97" s="66"/>
      <c r="G97" s="66"/>
      <c r="H97" s="66"/>
      <c r="I97" s="66"/>
      <c r="J97" s="66"/>
      <c r="K97" s="66"/>
      <c r="L97" s="66"/>
      <c r="M97" s="66"/>
      <c r="N97" s="66"/>
      <c r="O97" s="66"/>
    </row>
    <row r="98" spans="4:15" ht="12.75">
      <c r="D98" s="66"/>
      <c r="E98" s="66"/>
      <c r="F98" s="66"/>
      <c r="G98" s="66"/>
      <c r="H98" s="66"/>
      <c r="I98" s="66"/>
      <c r="J98" s="66"/>
      <c r="K98" s="66"/>
      <c r="L98" s="66"/>
      <c r="M98" s="66"/>
      <c r="N98" s="66"/>
      <c r="O98" s="66"/>
    </row>
    <row r="99" spans="4:15" ht="12.75">
      <c r="D99" s="66"/>
      <c r="E99" s="66"/>
      <c r="F99" s="66"/>
      <c r="G99" s="66"/>
      <c r="H99" s="66"/>
      <c r="I99" s="66"/>
      <c r="J99" s="66"/>
      <c r="K99" s="66"/>
      <c r="L99" s="66"/>
      <c r="M99" s="66"/>
      <c r="N99" s="66"/>
      <c r="O99" s="66"/>
    </row>
    <row r="100" spans="4:15" ht="12.75">
      <c r="D100" s="66"/>
      <c r="E100" s="66"/>
      <c r="F100" s="66"/>
      <c r="G100" s="66"/>
      <c r="H100" s="66"/>
      <c r="I100" s="66"/>
      <c r="J100" s="66"/>
      <c r="K100" s="66"/>
      <c r="L100" s="66"/>
      <c r="M100" s="66"/>
      <c r="N100" s="66"/>
      <c r="O100" s="66"/>
    </row>
    <row r="101" spans="4:15" ht="12.75">
      <c r="D101" s="66"/>
      <c r="E101" s="66"/>
      <c r="F101" s="66"/>
      <c r="G101" s="66"/>
      <c r="H101" s="66"/>
      <c r="I101" s="66"/>
      <c r="J101" s="66"/>
      <c r="K101" s="66"/>
      <c r="L101" s="66"/>
      <c r="M101" s="66"/>
      <c r="N101" s="66"/>
      <c r="O101" s="66"/>
    </row>
    <row r="102" spans="4:15" ht="12.75">
      <c r="D102" s="66"/>
      <c r="E102" s="66"/>
      <c r="F102" s="66"/>
      <c r="G102" s="66"/>
      <c r="H102" s="66"/>
      <c r="I102" s="66"/>
      <c r="J102" s="66"/>
      <c r="K102" s="66"/>
      <c r="L102" s="66"/>
      <c r="M102" s="66"/>
      <c r="N102" s="66"/>
      <c r="O102" s="66"/>
    </row>
    <row r="103" spans="4:15" ht="12.75">
      <c r="D103" s="66"/>
      <c r="E103" s="66"/>
      <c r="F103" s="66"/>
      <c r="G103" s="66"/>
      <c r="H103" s="66"/>
      <c r="I103" s="66"/>
      <c r="J103" s="66"/>
      <c r="K103" s="66"/>
      <c r="L103" s="66"/>
      <c r="M103" s="66"/>
      <c r="N103" s="66"/>
      <c r="O103" s="66"/>
    </row>
    <row r="104" spans="4:15" ht="12.75">
      <c r="D104" s="66"/>
      <c r="E104" s="66"/>
      <c r="F104" s="66"/>
      <c r="G104" s="66"/>
      <c r="H104" s="66"/>
      <c r="I104" s="66"/>
      <c r="J104" s="66"/>
      <c r="K104" s="66"/>
      <c r="L104" s="66"/>
      <c r="M104" s="66"/>
      <c r="N104" s="66"/>
      <c r="O104" s="66"/>
    </row>
    <row r="105" spans="4:15" ht="12.75">
      <c r="D105" s="66"/>
      <c r="E105" s="66"/>
      <c r="F105" s="66"/>
      <c r="G105" s="66"/>
      <c r="H105" s="66"/>
      <c r="I105" s="66"/>
      <c r="J105" s="66"/>
      <c r="K105" s="66"/>
      <c r="L105" s="66"/>
      <c r="M105" s="66"/>
      <c r="N105" s="66"/>
      <c r="O105" s="66"/>
    </row>
    <row r="106" spans="4:15" ht="12.75">
      <c r="D106" s="66"/>
      <c r="E106" s="66"/>
      <c r="F106" s="66"/>
      <c r="G106" s="66"/>
      <c r="H106" s="66"/>
      <c r="I106" s="66"/>
      <c r="J106" s="66"/>
      <c r="K106" s="66"/>
      <c r="L106" s="66"/>
      <c r="M106" s="66"/>
      <c r="N106" s="66"/>
      <c r="O106" s="66"/>
    </row>
    <row r="107" spans="4:15" ht="12.75">
      <c r="D107" s="66"/>
      <c r="E107" s="66"/>
      <c r="F107" s="66"/>
      <c r="G107" s="66"/>
      <c r="H107" s="66"/>
      <c r="I107" s="66"/>
      <c r="J107" s="66"/>
      <c r="K107" s="66"/>
      <c r="L107" s="66"/>
      <c r="M107" s="66"/>
      <c r="N107" s="66"/>
      <c r="O107" s="66"/>
    </row>
    <row r="108" spans="4:15" ht="12.75">
      <c r="D108" s="66"/>
      <c r="E108" s="66"/>
      <c r="F108" s="66"/>
      <c r="G108" s="66"/>
      <c r="H108" s="66"/>
      <c r="I108" s="66"/>
      <c r="J108" s="66"/>
      <c r="K108" s="66"/>
      <c r="L108" s="66"/>
      <c r="M108" s="66"/>
      <c r="N108" s="66"/>
      <c r="O108" s="66"/>
    </row>
    <row r="109" spans="4:15" ht="12.75">
      <c r="D109" s="66"/>
      <c r="E109" s="66"/>
      <c r="F109" s="66"/>
      <c r="G109" s="66"/>
      <c r="H109" s="66"/>
      <c r="I109" s="66"/>
      <c r="J109" s="66"/>
      <c r="K109" s="66"/>
      <c r="L109" s="66"/>
      <c r="M109" s="66"/>
      <c r="N109" s="66"/>
      <c r="O109" s="66"/>
    </row>
    <row r="110" spans="4:15" ht="12.75">
      <c r="D110" s="66"/>
      <c r="E110" s="66"/>
      <c r="F110" s="66"/>
      <c r="G110" s="66"/>
      <c r="H110" s="66"/>
      <c r="I110" s="66"/>
      <c r="J110" s="66"/>
      <c r="K110" s="66"/>
      <c r="L110" s="66"/>
      <c r="M110" s="66"/>
      <c r="N110" s="66"/>
      <c r="O110" s="66"/>
    </row>
    <row r="111" spans="4:15" ht="12.75">
      <c r="D111" s="66"/>
      <c r="E111" s="66"/>
      <c r="F111" s="66"/>
      <c r="G111" s="66"/>
      <c r="H111" s="66"/>
      <c r="I111" s="66"/>
      <c r="J111" s="66"/>
      <c r="K111" s="66"/>
      <c r="L111" s="66"/>
      <c r="M111" s="66"/>
      <c r="N111" s="66"/>
      <c r="O111" s="66"/>
    </row>
    <row r="112" spans="4:15" ht="12.75">
      <c r="D112" s="66"/>
      <c r="E112" s="66"/>
      <c r="F112" s="66"/>
      <c r="G112" s="66"/>
      <c r="H112" s="66"/>
      <c r="I112" s="66"/>
      <c r="J112" s="66"/>
      <c r="K112" s="66"/>
      <c r="L112" s="66"/>
      <c r="M112" s="66"/>
      <c r="N112" s="66"/>
      <c r="O112" s="66"/>
    </row>
    <row r="113" spans="4:15" ht="12.75">
      <c r="D113" s="66"/>
      <c r="E113" s="66"/>
      <c r="F113" s="66"/>
      <c r="G113" s="66"/>
      <c r="H113" s="66"/>
      <c r="I113" s="66"/>
      <c r="J113" s="66"/>
      <c r="K113" s="66"/>
      <c r="L113" s="66"/>
      <c r="M113" s="66"/>
      <c r="N113" s="66"/>
      <c r="O113" s="66"/>
    </row>
    <row r="114" spans="4:15" ht="12.75">
      <c r="D114" s="66"/>
      <c r="E114" s="66"/>
      <c r="F114" s="66"/>
      <c r="G114" s="66"/>
      <c r="H114" s="66"/>
      <c r="I114" s="66"/>
      <c r="J114" s="66"/>
      <c r="K114" s="66"/>
      <c r="L114" s="66"/>
      <c r="M114" s="66"/>
      <c r="N114" s="66"/>
      <c r="O114" s="66"/>
    </row>
    <row r="115" spans="4:15" ht="12.75">
      <c r="D115" s="66"/>
      <c r="E115" s="66"/>
      <c r="F115" s="66"/>
      <c r="G115" s="66"/>
      <c r="H115" s="66"/>
      <c r="I115" s="66"/>
      <c r="J115" s="66"/>
      <c r="K115" s="66"/>
      <c r="L115" s="66"/>
      <c r="M115" s="66"/>
      <c r="N115" s="66"/>
      <c r="O115" s="66"/>
    </row>
    <row r="116" spans="4:15" ht="12.75">
      <c r="D116" s="66"/>
      <c r="E116" s="66"/>
      <c r="F116" s="66"/>
      <c r="G116" s="66"/>
      <c r="H116" s="66"/>
      <c r="I116" s="66"/>
      <c r="J116" s="66"/>
      <c r="K116" s="66"/>
      <c r="L116" s="66"/>
      <c r="M116" s="66"/>
      <c r="N116" s="66"/>
      <c r="O116" s="66"/>
    </row>
    <row r="117" spans="4:15" ht="12.75">
      <c r="D117" s="66"/>
      <c r="E117" s="66"/>
      <c r="F117" s="66"/>
      <c r="G117" s="66"/>
      <c r="H117" s="66"/>
      <c r="I117" s="66"/>
      <c r="J117" s="66"/>
      <c r="K117" s="66"/>
      <c r="L117" s="66"/>
      <c r="M117" s="66"/>
      <c r="N117" s="66"/>
      <c r="O117" s="66"/>
    </row>
    <row r="118" spans="4:15" ht="12.75">
      <c r="D118" s="66"/>
      <c r="E118" s="66"/>
      <c r="F118" s="66"/>
      <c r="G118" s="66"/>
      <c r="H118" s="66"/>
      <c r="I118" s="66"/>
      <c r="J118" s="66"/>
      <c r="K118" s="66"/>
      <c r="L118" s="66"/>
      <c r="M118" s="66"/>
      <c r="N118" s="66"/>
      <c r="O118" s="66"/>
    </row>
    <row r="119" spans="4:15" ht="12.75">
      <c r="D119" s="66"/>
      <c r="E119" s="66"/>
      <c r="F119" s="66"/>
      <c r="G119" s="66"/>
      <c r="H119" s="66"/>
      <c r="I119" s="66"/>
      <c r="J119" s="66"/>
      <c r="K119" s="66"/>
      <c r="L119" s="66"/>
      <c r="M119" s="66"/>
      <c r="N119" s="66"/>
      <c r="O119" s="66"/>
    </row>
    <row r="120" spans="4:15" ht="12.75">
      <c r="D120" s="66"/>
      <c r="E120" s="66"/>
      <c r="F120" s="66"/>
      <c r="G120" s="66"/>
      <c r="H120" s="66"/>
      <c r="I120" s="66"/>
      <c r="J120" s="66"/>
      <c r="K120" s="66"/>
      <c r="L120" s="66"/>
      <c r="M120" s="66"/>
      <c r="N120" s="66"/>
      <c r="O120" s="66"/>
    </row>
    <row r="121" spans="4:15" ht="12.75">
      <c r="D121" s="66"/>
      <c r="E121" s="66"/>
      <c r="F121" s="66"/>
      <c r="G121" s="66"/>
      <c r="H121" s="66"/>
      <c r="I121" s="66"/>
      <c r="J121" s="66"/>
      <c r="K121" s="66"/>
      <c r="L121" s="66"/>
      <c r="M121" s="66"/>
      <c r="N121" s="66"/>
      <c r="O121" s="66"/>
    </row>
    <row r="122" spans="4:15" ht="12.75">
      <c r="D122" s="66"/>
      <c r="E122" s="66"/>
      <c r="F122" s="66"/>
      <c r="G122" s="66"/>
      <c r="H122" s="66"/>
      <c r="I122" s="66"/>
      <c r="J122" s="66"/>
      <c r="K122" s="66"/>
      <c r="L122" s="66"/>
      <c r="M122" s="66"/>
      <c r="N122" s="66"/>
      <c r="O122" s="66"/>
    </row>
    <row r="123" spans="4:15" ht="12.75">
      <c r="D123" s="66"/>
      <c r="E123" s="66"/>
      <c r="F123" s="66"/>
      <c r="G123" s="66"/>
      <c r="H123" s="66"/>
      <c r="I123" s="66"/>
      <c r="J123" s="66"/>
      <c r="K123" s="66"/>
      <c r="L123" s="66"/>
      <c r="M123" s="66"/>
      <c r="N123" s="66"/>
      <c r="O123" s="66"/>
    </row>
    <row r="124" spans="4:15" ht="12.75">
      <c r="D124" s="66"/>
      <c r="E124" s="66"/>
      <c r="F124" s="66"/>
      <c r="G124" s="66"/>
      <c r="H124" s="66"/>
      <c r="I124" s="66"/>
      <c r="J124" s="66"/>
      <c r="K124" s="66"/>
      <c r="L124" s="66"/>
      <c r="M124" s="66"/>
      <c r="N124" s="66"/>
      <c r="O124" s="66"/>
    </row>
    <row r="125" spans="4:15" ht="12.75">
      <c r="D125" s="66"/>
      <c r="E125" s="66"/>
      <c r="F125" s="66"/>
      <c r="G125" s="66"/>
      <c r="H125" s="66"/>
      <c r="I125" s="66"/>
      <c r="J125" s="66"/>
      <c r="K125" s="66"/>
      <c r="L125" s="66"/>
      <c r="M125" s="66"/>
      <c r="N125" s="66"/>
      <c r="O125" s="66"/>
    </row>
    <row r="126" spans="4:15" ht="12.75">
      <c r="D126" s="66"/>
      <c r="E126" s="66"/>
      <c r="F126" s="66"/>
      <c r="G126" s="66"/>
      <c r="H126" s="66"/>
      <c r="I126" s="66"/>
      <c r="J126" s="66"/>
      <c r="K126" s="66"/>
      <c r="L126" s="66"/>
      <c r="M126" s="66"/>
      <c r="N126" s="66"/>
      <c r="O126" s="66"/>
    </row>
    <row r="127" spans="1:15" ht="12.75">
      <c r="A127" s="81"/>
      <c r="B127" s="79"/>
      <c r="C127" s="81"/>
      <c r="D127" s="66"/>
      <c r="E127" s="66"/>
      <c r="F127" s="66"/>
      <c r="G127" s="66"/>
      <c r="H127" s="66"/>
      <c r="I127" s="66"/>
      <c r="J127" s="66"/>
      <c r="K127" s="66"/>
      <c r="L127" s="66"/>
      <c r="M127" s="66"/>
      <c r="N127" s="66"/>
      <c r="O127" s="66"/>
    </row>
    <row r="128" spans="1:15" ht="12.75">
      <c r="A128" s="81"/>
      <c r="B128" s="80"/>
      <c r="C128" s="81"/>
      <c r="D128" s="66"/>
      <c r="E128" s="66"/>
      <c r="F128" s="66"/>
      <c r="G128" s="66"/>
      <c r="H128" s="66"/>
      <c r="I128" s="66"/>
      <c r="J128" s="66"/>
      <c r="K128" s="66"/>
      <c r="L128" s="66"/>
      <c r="M128" s="66"/>
      <c r="N128" s="66"/>
      <c r="O128" s="66"/>
    </row>
    <row r="129" spans="1:15" ht="12.75">
      <c r="A129" s="81"/>
      <c r="B129" s="80"/>
      <c r="C129" s="81"/>
      <c r="D129" s="66"/>
      <c r="E129" s="66"/>
      <c r="F129" s="66"/>
      <c r="G129" s="66"/>
      <c r="H129" s="66"/>
      <c r="I129" s="66"/>
      <c r="J129" s="66"/>
      <c r="K129" s="66"/>
      <c r="L129" s="66"/>
      <c r="M129" s="66"/>
      <c r="N129" s="66"/>
      <c r="O129" s="66"/>
    </row>
    <row r="130" spans="1:15" ht="12.75">
      <c r="A130" s="72"/>
      <c r="B130" s="72"/>
      <c r="C130" s="72"/>
      <c r="D130" s="66"/>
      <c r="E130" s="66"/>
      <c r="F130" s="66"/>
      <c r="G130" s="66"/>
      <c r="H130" s="66"/>
      <c r="I130" s="66"/>
      <c r="J130" s="66"/>
      <c r="K130" s="66"/>
      <c r="L130" s="66"/>
      <c r="M130" s="66"/>
      <c r="N130" s="66"/>
      <c r="O130" s="66"/>
    </row>
    <row r="131" spans="4:15" ht="12.75">
      <c r="D131" s="66"/>
      <c r="E131" s="66"/>
      <c r="F131" s="66"/>
      <c r="G131" s="66"/>
      <c r="H131" s="66"/>
      <c r="I131" s="66"/>
      <c r="J131" s="66"/>
      <c r="K131" s="66"/>
      <c r="L131" s="66"/>
      <c r="M131" s="66"/>
      <c r="N131" s="66"/>
      <c r="O131" s="66"/>
    </row>
    <row r="132" spans="4:15" ht="12.75">
      <c r="D132" s="66"/>
      <c r="E132" s="66"/>
      <c r="F132" s="66"/>
      <c r="G132" s="66"/>
      <c r="H132" s="66"/>
      <c r="I132" s="66"/>
      <c r="J132" s="66"/>
      <c r="K132" s="66"/>
      <c r="L132" s="66"/>
      <c r="M132" s="66"/>
      <c r="N132" s="66"/>
      <c r="O132" s="66"/>
    </row>
    <row r="133" spans="4:15" ht="12.75">
      <c r="D133" s="66"/>
      <c r="E133" s="66"/>
      <c r="F133" s="66"/>
      <c r="G133" s="66"/>
      <c r="H133" s="66"/>
      <c r="I133" s="66"/>
      <c r="J133" s="66"/>
      <c r="K133" s="66"/>
      <c r="L133" s="66"/>
      <c r="M133" s="66"/>
      <c r="N133" s="66"/>
      <c r="O133" s="66"/>
    </row>
    <row r="134" spans="4:15" ht="12.75">
      <c r="D134" s="66"/>
      <c r="E134" s="66"/>
      <c r="F134" s="66"/>
      <c r="G134" s="66"/>
      <c r="H134" s="66"/>
      <c r="I134" s="66"/>
      <c r="J134" s="66"/>
      <c r="K134" s="66"/>
      <c r="L134" s="66"/>
      <c r="M134" s="66"/>
      <c r="N134" s="66"/>
      <c r="O134" s="66"/>
    </row>
    <row r="135" spans="4:15" ht="12.75">
      <c r="D135" s="66"/>
      <c r="E135" s="66"/>
      <c r="F135" s="66"/>
      <c r="G135" s="66"/>
      <c r="H135" s="66"/>
      <c r="I135" s="66"/>
      <c r="J135" s="66"/>
      <c r="K135" s="66"/>
      <c r="L135" s="66"/>
      <c r="M135" s="66"/>
      <c r="N135" s="66"/>
      <c r="O135" s="66"/>
    </row>
    <row r="136" spans="4:15" ht="12.75">
      <c r="D136" s="66"/>
      <c r="E136" s="66"/>
      <c r="F136" s="66"/>
      <c r="G136" s="66"/>
      <c r="H136" s="66"/>
      <c r="I136" s="66"/>
      <c r="J136" s="66"/>
      <c r="K136" s="66"/>
      <c r="L136" s="66"/>
      <c r="M136" s="66"/>
      <c r="N136" s="66"/>
      <c r="O136" s="66"/>
    </row>
    <row r="137" spans="4:15" ht="12.75">
      <c r="D137" s="66"/>
      <c r="E137" s="66"/>
      <c r="F137" s="66"/>
      <c r="G137" s="66"/>
      <c r="H137" s="66"/>
      <c r="I137" s="66"/>
      <c r="J137" s="66"/>
      <c r="K137" s="66"/>
      <c r="L137" s="66"/>
      <c r="M137" s="66"/>
      <c r="N137" s="66"/>
      <c r="O137" s="66"/>
    </row>
    <row r="138" spans="4:15" ht="12.75">
      <c r="D138" s="66"/>
      <c r="E138" s="66"/>
      <c r="F138" s="66"/>
      <c r="G138" s="66"/>
      <c r="H138" s="66"/>
      <c r="I138" s="66"/>
      <c r="J138" s="66"/>
      <c r="K138" s="66"/>
      <c r="L138" s="66"/>
      <c r="M138" s="66"/>
      <c r="N138" s="66"/>
      <c r="O138" s="66"/>
    </row>
    <row r="139" spans="4:15" ht="12.75">
      <c r="D139" s="66"/>
      <c r="E139" s="66"/>
      <c r="F139" s="66"/>
      <c r="G139" s="66"/>
      <c r="H139" s="66"/>
      <c r="I139" s="66"/>
      <c r="J139" s="66"/>
      <c r="K139" s="66"/>
      <c r="L139" s="66"/>
      <c r="M139" s="66"/>
      <c r="N139" s="66"/>
      <c r="O139" s="66"/>
    </row>
    <row r="140" spans="4:15" ht="12.75">
      <c r="D140" s="66"/>
      <c r="E140" s="66"/>
      <c r="F140" s="66"/>
      <c r="G140" s="66"/>
      <c r="H140" s="66"/>
      <c r="I140" s="66"/>
      <c r="J140" s="66"/>
      <c r="K140" s="66"/>
      <c r="L140" s="66"/>
      <c r="M140" s="66"/>
      <c r="N140" s="66"/>
      <c r="O140" s="66"/>
    </row>
    <row r="141" spans="4:15" ht="12.75">
      <c r="D141" s="66"/>
      <c r="E141" s="66"/>
      <c r="F141" s="66"/>
      <c r="G141" s="66"/>
      <c r="H141" s="66"/>
      <c r="I141" s="66"/>
      <c r="J141" s="66"/>
      <c r="K141" s="66"/>
      <c r="L141" s="66"/>
      <c r="M141" s="66"/>
      <c r="N141" s="66"/>
      <c r="O141" s="66"/>
    </row>
    <row r="142" spans="4:15" ht="12.75">
      <c r="D142" s="66"/>
      <c r="E142" s="66"/>
      <c r="F142" s="66"/>
      <c r="G142" s="66"/>
      <c r="H142" s="66"/>
      <c r="I142" s="66"/>
      <c r="J142" s="66"/>
      <c r="K142" s="66"/>
      <c r="L142" s="66"/>
      <c r="M142" s="66"/>
      <c r="N142" s="66"/>
      <c r="O142" s="66"/>
    </row>
    <row r="143" spans="4:15" ht="12.75">
      <c r="D143" s="66"/>
      <c r="E143" s="66"/>
      <c r="F143" s="66"/>
      <c r="G143" s="66"/>
      <c r="H143" s="66"/>
      <c r="I143" s="66"/>
      <c r="J143" s="66"/>
      <c r="K143" s="66"/>
      <c r="L143" s="66"/>
      <c r="M143" s="66"/>
      <c r="N143" s="66"/>
      <c r="O143" s="66"/>
    </row>
    <row r="144" spans="4:15" ht="12.75">
      <c r="D144" s="66"/>
      <c r="E144" s="66"/>
      <c r="F144" s="66"/>
      <c r="G144" s="66"/>
      <c r="H144" s="66"/>
      <c r="I144" s="66"/>
      <c r="J144" s="66"/>
      <c r="K144" s="66"/>
      <c r="L144" s="66"/>
      <c r="M144" s="66"/>
      <c r="N144" s="66"/>
      <c r="O144" s="66"/>
    </row>
    <row r="145" spans="4:15" ht="12.75">
      <c r="D145" s="66"/>
      <c r="E145" s="66"/>
      <c r="F145" s="66"/>
      <c r="G145" s="66"/>
      <c r="H145" s="66"/>
      <c r="I145" s="66"/>
      <c r="J145" s="66"/>
      <c r="K145" s="66"/>
      <c r="L145" s="66"/>
      <c r="M145" s="66"/>
      <c r="N145" s="66"/>
      <c r="O145" s="66"/>
    </row>
    <row r="146" spans="4:15" ht="12.75">
      <c r="D146" s="66"/>
      <c r="E146" s="66"/>
      <c r="F146" s="66"/>
      <c r="G146" s="66"/>
      <c r="H146" s="66"/>
      <c r="I146" s="66"/>
      <c r="J146" s="66"/>
      <c r="K146" s="66"/>
      <c r="L146" s="66"/>
      <c r="M146" s="66"/>
      <c r="N146" s="66"/>
      <c r="O146" s="66"/>
    </row>
    <row r="147" spans="4:15" ht="12.75">
      <c r="D147" s="66"/>
      <c r="E147" s="66"/>
      <c r="F147" s="66"/>
      <c r="G147" s="66"/>
      <c r="H147" s="66"/>
      <c r="I147" s="66"/>
      <c r="J147" s="66"/>
      <c r="K147" s="66"/>
      <c r="L147" s="66"/>
      <c r="M147" s="66"/>
      <c r="N147" s="66"/>
      <c r="O147" s="66"/>
    </row>
    <row r="148" spans="4:15" ht="12.75">
      <c r="D148" s="66"/>
      <c r="E148" s="66"/>
      <c r="F148" s="66"/>
      <c r="G148" s="66"/>
      <c r="H148" s="66"/>
      <c r="I148" s="66"/>
      <c r="J148" s="66"/>
      <c r="K148" s="66"/>
      <c r="L148" s="66"/>
      <c r="M148" s="66"/>
      <c r="N148" s="66"/>
      <c r="O148" s="66"/>
    </row>
    <row r="149" spans="4:15" ht="12.75">
      <c r="D149" s="66"/>
      <c r="E149" s="66"/>
      <c r="F149" s="66"/>
      <c r="G149" s="66"/>
      <c r="H149" s="66"/>
      <c r="I149" s="66"/>
      <c r="J149" s="66"/>
      <c r="K149" s="66"/>
      <c r="L149" s="66"/>
      <c r="M149" s="66"/>
      <c r="N149" s="66"/>
      <c r="O149" s="66"/>
    </row>
    <row r="150" spans="4:15" ht="12.75">
      <c r="D150" s="66"/>
      <c r="E150" s="66"/>
      <c r="F150" s="66"/>
      <c r="G150" s="66"/>
      <c r="H150" s="66"/>
      <c r="I150" s="66"/>
      <c r="J150" s="66"/>
      <c r="K150" s="66"/>
      <c r="L150" s="66"/>
      <c r="M150" s="66"/>
      <c r="N150" s="66"/>
      <c r="O150" s="66"/>
    </row>
    <row r="151" spans="4:15" ht="12.75">
      <c r="D151" s="66"/>
      <c r="E151" s="66"/>
      <c r="F151" s="66"/>
      <c r="G151" s="66"/>
      <c r="H151" s="66"/>
      <c r="I151" s="66"/>
      <c r="J151" s="66"/>
      <c r="K151" s="66"/>
      <c r="L151" s="66"/>
      <c r="M151" s="66"/>
      <c r="N151" s="66"/>
      <c r="O151" s="66"/>
    </row>
    <row r="152" spans="4:15" ht="12.75">
      <c r="D152" s="66"/>
      <c r="E152" s="66"/>
      <c r="F152" s="66"/>
      <c r="G152" s="66"/>
      <c r="H152" s="66"/>
      <c r="I152" s="66"/>
      <c r="J152" s="66"/>
      <c r="K152" s="66"/>
      <c r="L152" s="66"/>
      <c r="M152" s="66"/>
      <c r="N152" s="66"/>
      <c r="O152" s="66"/>
    </row>
    <row r="153" spans="4:15" ht="12.75">
      <c r="D153" s="66"/>
      <c r="E153" s="66"/>
      <c r="F153" s="66"/>
      <c r="G153" s="66"/>
      <c r="H153" s="66"/>
      <c r="I153" s="66"/>
      <c r="J153" s="66"/>
      <c r="K153" s="66"/>
      <c r="L153" s="66"/>
      <c r="M153" s="66"/>
      <c r="N153" s="66"/>
      <c r="O153" s="66"/>
    </row>
    <row r="154" spans="4:15" ht="12.75">
      <c r="D154" s="66"/>
      <c r="E154" s="66"/>
      <c r="F154" s="66"/>
      <c r="G154" s="66"/>
      <c r="H154" s="66"/>
      <c r="I154" s="66"/>
      <c r="J154" s="66"/>
      <c r="K154" s="66"/>
      <c r="L154" s="66"/>
      <c r="M154" s="66"/>
      <c r="N154" s="66"/>
      <c r="O154" s="66"/>
    </row>
    <row r="155" spans="4:15" ht="12.75">
      <c r="D155" s="66"/>
      <c r="E155" s="66"/>
      <c r="F155" s="66"/>
      <c r="G155" s="66"/>
      <c r="H155" s="66"/>
      <c r="I155" s="66"/>
      <c r="J155" s="66"/>
      <c r="K155" s="66"/>
      <c r="L155" s="66"/>
      <c r="M155" s="66"/>
      <c r="N155" s="66"/>
      <c r="O155" s="66"/>
    </row>
    <row r="156" spans="4:15" ht="12.75">
      <c r="D156" s="66"/>
      <c r="E156" s="66"/>
      <c r="F156" s="66"/>
      <c r="G156" s="66"/>
      <c r="H156" s="66"/>
      <c r="I156" s="66"/>
      <c r="J156" s="66"/>
      <c r="K156" s="66"/>
      <c r="L156" s="66"/>
      <c r="M156" s="66"/>
      <c r="N156" s="66"/>
      <c r="O156" s="66"/>
    </row>
    <row r="157" spans="4:15" ht="12.75">
      <c r="D157" s="66"/>
      <c r="E157" s="66"/>
      <c r="F157" s="66"/>
      <c r="G157" s="66"/>
      <c r="H157" s="66"/>
      <c r="I157" s="66"/>
      <c r="J157" s="66"/>
      <c r="K157" s="66"/>
      <c r="L157" s="66"/>
      <c r="M157" s="66"/>
      <c r="N157" s="66"/>
      <c r="O157" s="66"/>
    </row>
    <row r="158" spans="4:15" ht="12.75">
      <c r="D158" s="66"/>
      <c r="E158" s="66"/>
      <c r="F158" s="66"/>
      <c r="G158" s="66"/>
      <c r="H158" s="66"/>
      <c r="I158" s="66"/>
      <c r="J158" s="66"/>
      <c r="K158" s="66"/>
      <c r="L158" s="66"/>
      <c r="M158" s="66"/>
      <c r="N158" s="66"/>
      <c r="O158" s="66"/>
    </row>
    <row r="159" spans="4:15" ht="12.75">
      <c r="D159" s="66"/>
      <c r="E159" s="66"/>
      <c r="F159" s="66"/>
      <c r="G159" s="66"/>
      <c r="H159" s="66"/>
      <c r="I159" s="66"/>
      <c r="J159" s="66"/>
      <c r="K159" s="66"/>
      <c r="L159" s="66"/>
      <c r="M159" s="66"/>
      <c r="N159" s="66"/>
      <c r="O159" s="66"/>
    </row>
    <row r="160" spans="4:15" ht="12.75">
      <c r="D160" s="66"/>
      <c r="E160" s="66"/>
      <c r="F160" s="66"/>
      <c r="G160" s="66"/>
      <c r="H160" s="66"/>
      <c r="I160" s="66"/>
      <c r="J160" s="66"/>
      <c r="K160" s="66"/>
      <c r="L160" s="66"/>
      <c r="M160" s="66"/>
      <c r="N160" s="66"/>
      <c r="O160" s="66"/>
    </row>
    <row r="161" spans="4:15" ht="12.75">
      <c r="D161" s="66"/>
      <c r="E161" s="66"/>
      <c r="F161" s="66"/>
      <c r="G161" s="66"/>
      <c r="H161" s="66"/>
      <c r="I161" s="66"/>
      <c r="J161" s="66"/>
      <c r="K161" s="66"/>
      <c r="L161" s="66"/>
      <c r="M161" s="66"/>
      <c r="N161" s="66"/>
      <c r="O161" s="66"/>
    </row>
    <row r="162" spans="4:15" ht="12.75">
      <c r="D162" s="66"/>
      <c r="E162" s="66"/>
      <c r="F162" s="66"/>
      <c r="G162" s="66"/>
      <c r="H162" s="66"/>
      <c r="I162" s="66"/>
      <c r="J162" s="66"/>
      <c r="K162" s="66"/>
      <c r="L162" s="66"/>
      <c r="M162" s="66"/>
      <c r="N162" s="66"/>
      <c r="O162" s="66"/>
    </row>
    <row r="163" spans="4:15" ht="12.75">
      <c r="D163" s="66"/>
      <c r="E163" s="66"/>
      <c r="F163" s="66"/>
      <c r="G163" s="66"/>
      <c r="H163" s="66"/>
      <c r="I163" s="66"/>
      <c r="J163" s="66"/>
      <c r="K163" s="66"/>
      <c r="L163" s="66"/>
      <c r="M163" s="66"/>
      <c r="N163" s="66"/>
      <c r="O163" s="66"/>
    </row>
    <row r="164" spans="4:15" ht="12.75">
      <c r="D164" s="66"/>
      <c r="E164" s="66"/>
      <c r="F164" s="66"/>
      <c r="G164" s="66"/>
      <c r="H164" s="66"/>
      <c r="I164" s="66"/>
      <c r="J164" s="66"/>
      <c r="K164" s="66"/>
      <c r="L164" s="66"/>
      <c r="M164" s="66"/>
      <c r="N164" s="66"/>
      <c r="O164" s="66"/>
    </row>
    <row r="165" spans="4:15" ht="12.75">
      <c r="D165" s="66"/>
      <c r="E165" s="66"/>
      <c r="F165" s="66"/>
      <c r="G165" s="66"/>
      <c r="H165" s="66"/>
      <c r="I165" s="66"/>
      <c r="J165" s="66"/>
      <c r="K165" s="66"/>
      <c r="L165" s="66"/>
      <c r="M165" s="66"/>
      <c r="N165" s="66"/>
      <c r="O165" s="66"/>
    </row>
    <row r="166" spans="4:15" ht="12.75">
      <c r="D166" s="66"/>
      <c r="E166" s="66"/>
      <c r="F166" s="66"/>
      <c r="G166" s="66"/>
      <c r="H166" s="66"/>
      <c r="I166" s="66"/>
      <c r="J166" s="66"/>
      <c r="K166" s="66"/>
      <c r="L166" s="66"/>
      <c r="M166" s="66"/>
      <c r="N166" s="66"/>
      <c r="O166" s="66"/>
    </row>
    <row r="167" spans="4:15" ht="12.75">
      <c r="D167" s="66"/>
      <c r="E167" s="66"/>
      <c r="F167" s="66"/>
      <c r="G167" s="66"/>
      <c r="H167" s="66"/>
      <c r="I167" s="66"/>
      <c r="J167" s="66"/>
      <c r="K167" s="66"/>
      <c r="L167" s="66"/>
      <c r="M167" s="66"/>
      <c r="N167" s="66"/>
      <c r="O167" s="66"/>
    </row>
    <row r="168" spans="4:15" ht="12.75">
      <c r="D168" s="66"/>
      <c r="E168" s="66"/>
      <c r="F168" s="66"/>
      <c r="G168" s="66"/>
      <c r="H168" s="66"/>
      <c r="I168" s="66"/>
      <c r="J168" s="66"/>
      <c r="K168" s="66"/>
      <c r="L168" s="66"/>
      <c r="M168" s="66"/>
      <c r="N168" s="66"/>
      <c r="O168" s="66"/>
    </row>
    <row r="169" spans="4:15" ht="12.75">
      <c r="D169" s="66"/>
      <c r="E169" s="66"/>
      <c r="F169" s="66"/>
      <c r="G169" s="66"/>
      <c r="H169" s="66"/>
      <c r="I169" s="66"/>
      <c r="J169" s="66"/>
      <c r="K169" s="66"/>
      <c r="L169" s="66"/>
      <c r="M169" s="66"/>
      <c r="N169" s="66"/>
      <c r="O169" s="66"/>
    </row>
    <row r="170" spans="4:15" ht="12.75">
      <c r="D170" s="66"/>
      <c r="E170" s="66"/>
      <c r="F170" s="66"/>
      <c r="G170" s="66"/>
      <c r="H170" s="66"/>
      <c r="I170" s="66"/>
      <c r="J170" s="66"/>
      <c r="K170" s="66"/>
      <c r="L170" s="66"/>
      <c r="M170" s="66"/>
      <c r="N170" s="66"/>
      <c r="O170" s="66"/>
    </row>
    <row r="171" spans="4:15" ht="12.75">
      <c r="D171" s="66"/>
      <c r="E171" s="66"/>
      <c r="F171" s="66"/>
      <c r="G171" s="66"/>
      <c r="H171" s="66"/>
      <c r="I171" s="66"/>
      <c r="J171" s="66"/>
      <c r="K171" s="66"/>
      <c r="L171" s="66"/>
      <c r="M171" s="66"/>
      <c r="N171" s="66"/>
      <c r="O171" s="66"/>
    </row>
    <row r="172" spans="4:15" ht="12.75">
      <c r="D172" s="66"/>
      <c r="E172" s="66"/>
      <c r="F172" s="66"/>
      <c r="G172" s="66"/>
      <c r="H172" s="66"/>
      <c r="I172" s="66"/>
      <c r="J172" s="66"/>
      <c r="K172" s="66"/>
      <c r="L172" s="66"/>
      <c r="M172" s="66"/>
      <c r="N172" s="66"/>
      <c r="O172" s="66"/>
    </row>
    <row r="173" spans="4:15" ht="12.75">
      <c r="D173" s="66"/>
      <c r="E173" s="66"/>
      <c r="F173" s="66"/>
      <c r="G173" s="66"/>
      <c r="H173" s="66"/>
      <c r="I173" s="66"/>
      <c r="J173" s="66"/>
      <c r="K173" s="66"/>
      <c r="L173" s="66"/>
      <c r="M173" s="66"/>
      <c r="N173" s="66"/>
      <c r="O173" s="66"/>
    </row>
    <row r="174" spans="4:15" ht="12.75">
      <c r="D174" s="66"/>
      <c r="E174" s="66"/>
      <c r="F174" s="66"/>
      <c r="G174" s="66"/>
      <c r="H174" s="66"/>
      <c r="I174" s="66"/>
      <c r="J174" s="66"/>
      <c r="K174" s="66"/>
      <c r="L174" s="66"/>
      <c r="M174" s="66"/>
      <c r="N174" s="66"/>
      <c r="O174" s="66"/>
    </row>
    <row r="175" spans="4:15" ht="12.75">
      <c r="D175" s="66"/>
      <c r="E175" s="66"/>
      <c r="F175" s="66"/>
      <c r="G175" s="66"/>
      <c r="H175" s="66"/>
      <c r="I175" s="66"/>
      <c r="J175" s="66"/>
      <c r="K175" s="66"/>
      <c r="L175" s="66"/>
      <c r="M175" s="66"/>
      <c r="N175" s="66"/>
      <c r="O175" s="66"/>
    </row>
    <row r="176" spans="4:15" ht="12.75">
      <c r="D176" s="66"/>
      <c r="E176" s="66"/>
      <c r="F176" s="66"/>
      <c r="G176" s="66"/>
      <c r="H176" s="66"/>
      <c r="I176" s="66"/>
      <c r="J176" s="66"/>
      <c r="K176" s="66"/>
      <c r="L176" s="66"/>
      <c r="M176" s="66"/>
      <c r="N176" s="66"/>
      <c r="O176" s="66"/>
    </row>
    <row r="177" spans="4:15" ht="12.75">
      <c r="D177" s="66"/>
      <c r="E177" s="66"/>
      <c r="F177" s="66"/>
      <c r="G177" s="66"/>
      <c r="H177" s="66"/>
      <c r="I177" s="66"/>
      <c r="J177" s="66"/>
      <c r="K177" s="66"/>
      <c r="L177" s="66"/>
      <c r="M177" s="66"/>
      <c r="N177" s="66"/>
      <c r="O177" s="66"/>
    </row>
    <row r="178" spans="4:15" ht="12.75">
      <c r="D178" s="66"/>
      <c r="E178" s="66"/>
      <c r="F178" s="66"/>
      <c r="G178" s="66"/>
      <c r="H178" s="66"/>
      <c r="I178" s="66"/>
      <c r="J178" s="66"/>
      <c r="K178" s="66"/>
      <c r="L178" s="66"/>
      <c r="M178" s="66"/>
      <c r="N178" s="66"/>
      <c r="O178" s="66"/>
    </row>
    <row r="179" spans="4:15" ht="12.75">
      <c r="D179" s="66"/>
      <c r="E179" s="66"/>
      <c r="F179" s="66"/>
      <c r="G179" s="66"/>
      <c r="H179" s="66"/>
      <c r="I179" s="66"/>
      <c r="J179" s="66"/>
      <c r="K179" s="66"/>
      <c r="L179" s="66"/>
      <c r="M179" s="66"/>
      <c r="N179" s="66"/>
      <c r="O179" s="66"/>
    </row>
    <row r="180" spans="4:15" ht="12.75">
      <c r="D180" s="66"/>
      <c r="E180" s="66"/>
      <c r="F180" s="66"/>
      <c r="G180" s="66"/>
      <c r="H180" s="66"/>
      <c r="I180" s="66"/>
      <c r="J180" s="66"/>
      <c r="K180" s="66"/>
      <c r="L180" s="66"/>
      <c r="M180" s="66"/>
      <c r="N180" s="66"/>
      <c r="O180" s="66"/>
    </row>
    <row r="181" spans="4:15" ht="12.75">
      <c r="D181" s="66"/>
      <c r="E181" s="66"/>
      <c r="F181" s="66"/>
      <c r="G181" s="66"/>
      <c r="H181" s="66"/>
      <c r="I181" s="66"/>
      <c r="J181" s="66"/>
      <c r="K181" s="66"/>
      <c r="L181" s="66"/>
      <c r="M181" s="66"/>
      <c r="N181" s="66"/>
      <c r="O181" s="66"/>
    </row>
    <row r="182" spans="4:15" ht="12.75">
      <c r="D182" s="66"/>
      <c r="E182" s="66"/>
      <c r="F182" s="66"/>
      <c r="G182" s="66"/>
      <c r="H182" s="66"/>
      <c r="I182" s="66"/>
      <c r="J182" s="66"/>
      <c r="K182" s="66"/>
      <c r="L182" s="66"/>
      <c r="M182" s="66"/>
      <c r="N182" s="66"/>
      <c r="O182" s="66"/>
    </row>
    <row r="183" spans="4:15" ht="12.75">
      <c r="D183" s="66"/>
      <c r="E183" s="66"/>
      <c r="F183" s="66"/>
      <c r="G183" s="66"/>
      <c r="H183" s="66"/>
      <c r="I183" s="66"/>
      <c r="J183" s="66"/>
      <c r="K183" s="66"/>
      <c r="L183" s="66"/>
      <c r="M183" s="66"/>
      <c r="N183" s="66"/>
      <c r="O183" s="66"/>
    </row>
    <row r="184" spans="4:15" ht="12.75">
      <c r="D184" s="66"/>
      <c r="E184" s="66"/>
      <c r="F184" s="66"/>
      <c r="G184" s="66"/>
      <c r="H184" s="66"/>
      <c r="I184" s="66"/>
      <c r="J184" s="66"/>
      <c r="K184" s="66"/>
      <c r="L184" s="66"/>
      <c r="M184" s="66"/>
      <c r="N184" s="66"/>
      <c r="O184" s="66"/>
    </row>
    <row r="185" spans="4:15" ht="12.75">
      <c r="D185" s="66"/>
      <c r="E185" s="66"/>
      <c r="F185" s="66"/>
      <c r="G185" s="66"/>
      <c r="H185" s="66"/>
      <c r="I185" s="66"/>
      <c r="J185" s="66"/>
      <c r="K185" s="66"/>
      <c r="L185" s="66"/>
      <c r="M185" s="66"/>
      <c r="N185" s="66"/>
      <c r="O185" s="66"/>
    </row>
    <row r="186" spans="4:15" ht="12.75">
      <c r="D186" s="66"/>
      <c r="E186" s="66"/>
      <c r="F186" s="66"/>
      <c r="G186" s="66"/>
      <c r="H186" s="66"/>
      <c r="I186" s="66"/>
      <c r="J186" s="66"/>
      <c r="K186" s="66"/>
      <c r="L186" s="66"/>
      <c r="M186" s="66"/>
      <c r="N186" s="66"/>
      <c r="O186" s="66"/>
    </row>
    <row r="187" spans="4:15" ht="12.75">
      <c r="D187" s="66"/>
      <c r="E187" s="66"/>
      <c r="F187" s="66"/>
      <c r="G187" s="66"/>
      <c r="H187" s="66"/>
      <c r="I187" s="66"/>
      <c r="J187" s="66"/>
      <c r="K187" s="66"/>
      <c r="L187" s="66"/>
      <c r="M187" s="66"/>
      <c r="N187" s="66"/>
      <c r="O187" s="66"/>
    </row>
    <row r="188" spans="4:15" ht="12.75">
      <c r="D188" s="66"/>
      <c r="E188" s="66"/>
      <c r="F188" s="66"/>
      <c r="G188" s="66"/>
      <c r="H188" s="66"/>
      <c r="I188" s="66"/>
      <c r="J188" s="66"/>
      <c r="K188" s="66"/>
      <c r="L188" s="66"/>
      <c r="M188" s="66"/>
      <c r="N188" s="66"/>
      <c r="O188" s="66"/>
    </row>
    <row r="189" spans="4:15" ht="12.75">
      <c r="D189" s="66"/>
      <c r="E189" s="66"/>
      <c r="F189" s="66"/>
      <c r="G189" s="66"/>
      <c r="H189" s="66"/>
      <c r="I189" s="66"/>
      <c r="J189" s="66"/>
      <c r="K189" s="66"/>
      <c r="L189" s="66"/>
      <c r="M189" s="66"/>
      <c r="N189" s="66"/>
      <c r="O189" s="66"/>
    </row>
    <row r="190" spans="4:15" ht="12.75">
      <c r="D190" s="66"/>
      <c r="E190" s="66"/>
      <c r="F190" s="66"/>
      <c r="G190" s="66"/>
      <c r="H190" s="66"/>
      <c r="I190" s="66"/>
      <c r="J190" s="66"/>
      <c r="K190" s="66"/>
      <c r="L190" s="66"/>
      <c r="M190" s="66"/>
      <c r="N190" s="66"/>
      <c r="O190" s="66"/>
    </row>
    <row r="191" spans="4:15" ht="12.75">
      <c r="D191" s="66"/>
      <c r="E191" s="66"/>
      <c r="F191" s="66"/>
      <c r="G191" s="66"/>
      <c r="H191" s="66"/>
      <c r="I191" s="66"/>
      <c r="J191" s="66"/>
      <c r="K191" s="66"/>
      <c r="L191" s="66"/>
      <c r="M191" s="66"/>
      <c r="N191" s="66"/>
      <c r="O191" s="66"/>
    </row>
    <row r="192" spans="4:15" ht="12.75">
      <c r="D192" s="66"/>
      <c r="E192" s="66"/>
      <c r="F192" s="66"/>
      <c r="G192" s="66"/>
      <c r="H192" s="66"/>
      <c r="I192" s="66"/>
      <c r="J192" s="66"/>
      <c r="K192" s="66"/>
      <c r="L192" s="66"/>
      <c r="M192" s="66"/>
      <c r="N192" s="66"/>
      <c r="O192" s="66"/>
    </row>
    <row r="193" spans="4:15" ht="12.75">
      <c r="D193" s="66"/>
      <c r="E193" s="66"/>
      <c r="F193" s="66"/>
      <c r="G193" s="66"/>
      <c r="H193" s="66"/>
      <c r="I193" s="66"/>
      <c r="J193" s="66"/>
      <c r="K193" s="66"/>
      <c r="L193" s="66"/>
      <c r="M193" s="66"/>
      <c r="N193" s="66"/>
      <c r="O193" s="66"/>
    </row>
    <row r="194" spans="4:15" ht="12.75">
      <c r="D194" s="66"/>
      <c r="E194" s="66"/>
      <c r="F194" s="66"/>
      <c r="G194" s="66"/>
      <c r="H194" s="66"/>
      <c r="I194" s="66"/>
      <c r="J194" s="66"/>
      <c r="K194" s="66"/>
      <c r="L194" s="66"/>
      <c r="M194" s="66"/>
      <c r="N194" s="66"/>
      <c r="O194" s="66"/>
    </row>
    <row r="195" spans="4:15" ht="12.75">
      <c r="D195" s="66"/>
      <c r="E195" s="66"/>
      <c r="F195" s="66"/>
      <c r="G195" s="66"/>
      <c r="H195" s="66"/>
      <c r="I195" s="66"/>
      <c r="J195" s="66"/>
      <c r="K195" s="66"/>
      <c r="L195" s="66"/>
      <c r="M195" s="66"/>
      <c r="N195" s="66"/>
      <c r="O195" s="66"/>
    </row>
    <row r="196" spans="4:15" ht="12.75">
      <c r="D196" s="66"/>
      <c r="E196" s="66"/>
      <c r="F196" s="66"/>
      <c r="G196" s="66"/>
      <c r="H196" s="66"/>
      <c r="I196" s="66"/>
      <c r="J196" s="66"/>
      <c r="K196" s="66"/>
      <c r="L196" s="66"/>
      <c r="M196" s="66"/>
      <c r="N196" s="66"/>
      <c r="O196" s="66"/>
    </row>
    <row r="197" spans="4:15" ht="12.75">
      <c r="D197" s="66"/>
      <c r="E197" s="66"/>
      <c r="F197" s="66"/>
      <c r="G197" s="66"/>
      <c r="H197" s="66"/>
      <c r="I197" s="66"/>
      <c r="J197" s="66"/>
      <c r="K197" s="66"/>
      <c r="L197" s="66"/>
      <c r="M197" s="66"/>
      <c r="N197" s="66"/>
      <c r="O197" s="66"/>
    </row>
    <row r="198" spans="4:15" ht="12.75">
      <c r="D198" s="66"/>
      <c r="E198" s="66"/>
      <c r="F198" s="66"/>
      <c r="G198" s="66"/>
      <c r="H198" s="66"/>
      <c r="I198" s="66"/>
      <c r="J198" s="66"/>
      <c r="K198" s="66"/>
      <c r="L198" s="66"/>
      <c r="M198" s="66"/>
      <c r="N198" s="66"/>
      <c r="O198" s="66"/>
    </row>
    <row r="199" spans="4:15" ht="12.75">
      <c r="D199" s="66"/>
      <c r="E199" s="66"/>
      <c r="F199" s="66"/>
      <c r="G199" s="66"/>
      <c r="H199" s="66"/>
      <c r="I199" s="66"/>
      <c r="J199" s="66"/>
      <c r="K199" s="66"/>
      <c r="L199" s="66"/>
      <c r="M199" s="66"/>
      <c r="N199" s="66"/>
      <c r="O199" s="66"/>
    </row>
    <row r="200" spans="4:15" ht="12.75">
      <c r="D200" s="66"/>
      <c r="E200" s="66"/>
      <c r="F200" s="66"/>
      <c r="G200" s="66"/>
      <c r="H200" s="66"/>
      <c r="I200" s="66"/>
      <c r="J200" s="66"/>
      <c r="K200" s="66"/>
      <c r="L200" s="66"/>
      <c r="M200" s="66"/>
      <c r="N200" s="66"/>
      <c r="O200" s="66"/>
    </row>
    <row r="201" spans="4:15" ht="12.75">
      <c r="D201" s="66"/>
      <c r="E201" s="66"/>
      <c r="F201" s="66"/>
      <c r="G201" s="66"/>
      <c r="H201" s="66"/>
      <c r="I201" s="66"/>
      <c r="J201" s="66"/>
      <c r="K201" s="66"/>
      <c r="L201" s="66"/>
      <c r="M201" s="66"/>
      <c r="N201" s="66"/>
      <c r="O201" s="66"/>
    </row>
    <row r="202" spans="4:15" ht="12.75">
      <c r="D202" s="66"/>
      <c r="E202" s="66"/>
      <c r="F202" s="66"/>
      <c r="G202" s="66"/>
      <c r="H202" s="66"/>
      <c r="I202" s="66"/>
      <c r="J202" s="66"/>
      <c r="K202" s="66"/>
      <c r="L202" s="66"/>
      <c r="M202" s="66"/>
      <c r="N202" s="66"/>
      <c r="O202" s="66"/>
    </row>
    <row r="203" spans="4:15" ht="12.75">
      <c r="D203" s="66"/>
      <c r="E203" s="66"/>
      <c r="F203" s="66"/>
      <c r="G203" s="66"/>
      <c r="H203" s="66"/>
      <c r="I203" s="66"/>
      <c r="J203" s="66"/>
      <c r="K203" s="66"/>
      <c r="L203" s="66"/>
      <c r="M203" s="66"/>
      <c r="N203" s="66"/>
      <c r="O203" s="66"/>
    </row>
    <row r="204" spans="4:15" ht="12.75">
      <c r="D204" s="66"/>
      <c r="E204" s="66"/>
      <c r="F204" s="66"/>
      <c r="G204" s="66"/>
      <c r="H204" s="66"/>
      <c r="I204" s="66"/>
      <c r="J204" s="66"/>
      <c r="K204" s="66"/>
      <c r="L204" s="66"/>
      <c r="M204" s="66"/>
      <c r="N204" s="66"/>
      <c r="O204" s="66"/>
    </row>
    <row r="205" spans="4:15" ht="12.75">
      <c r="D205" s="66"/>
      <c r="E205" s="66"/>
      <c r="F205" s="66"/>
      <c r="G205" s="66"/>
      <c r="H205" s="66"/>
      <c r="I205" s="66"/>
      <c r="J205" s="66"/>
      <c r="K205" s="66"/>
      <c r="L205" s="66"/>
      <c r="M205" s="66"/>
      <c r="N205" s="66"/>
      <c r="O205" s="66"/>
    </row>
    <row r="206" spans="4:15" ht="12.75">
      <c r="D206" s="66"/>
      <c r="E206" s="66"/>
      <c r="F206" s="66"/>
      <c r="G206" s="66"/>
      <c r="H206" s="66"/>
      <c r="I206" s="66"/>
      <c r="J206" s="66"/>
      <c r="K206" s="66"/>
      <c r="L206" s="66"/>
      <c r="M206" s="66"/>
      <c r="N206" s="66"/>
      <c r="O206" s="66"/>
    </row>
    <row r="207" spans="4:15" ht="12.75">
      <c r="D207" s="66"/>
      <c r="E207" s="66"/>
      <c r="F207" s="66"/>
      <c r="G207" s="66"/>
      <c r="H207" s="66"/>
      <c r="I207" s="66"/>
      <c r="J207" s="66"/>
      <c r="K207" s="66"/>
      <c r="L207" s="66"/>
      <c r="M207" s="66"/>
      <c r="N207" s="66"/>
      <c r="O207" s="66"/>
    </row>
    <row r="208" spans="4:15" ht="12.75">
      <c r="D208" s="66"/>
      <c r="E208" s="66"/>
      <c r="F208" s="66"/>
      <c r="G208" s="66"/>
      <c r="H208" s="66"/>
      <c r="I208" s="66"/>
      <c r="J208" s="66"/>
      <c r="K208" s="66"/>
      <c r="L208" s="66"/>
      <c r="M208" s="66"/>
      <c r="N208" s="66"/>
      <c r="O208" s="66"/>
    </row>
    <row r="209" spans="4:15" ht="12.75">
      <c r="D209" s="66"/>
      <c r="E209" s="66"/>
      <c r="F209" s="66"/>
      <c r="G209" s="66"/>
      <c r="H209" s="66"/>
      <c r="I209" s="66"/>
      <c r="J209" s="66"/>
      <c r="K209" s="66"/>
      <c r="L209" s="66"/>
      <c r="M209" s="66"/>
      <c r="N209" s="66"/>
      <c r="O209" s="66"/>
    </row>
    <row r="210" spans="4:15" ht="12.75">
      <c r="D210" s="66"/>
      <c r="E210" s="66"/>
      <c r="F210" s="66"/>
      <c r="G210" s="66"/>
      <c r="H210" s="66"/>
      <c r="I210" s="66"/>
      <c r="J210" s="66"/>
      <c r="K210" s="66"/>
      <c r="L210" s="66"/>
      <c r="M210" s="66"/>
      <c r="N210" s="66"/>
      <c r="O210" s="66"/>
    </row>
    <row r="211" spans="4:15" ht="12.75">
      <c r="D211" s="66"/>
      <c r="E211" s="66"/>
      <c r="F211" s="66"/>
      <c r="G211" s="66"/>
      <c r="H211" s="66"/>
      <c r="I211" s="66"/>
      <c r="J211" s="66"/>
      <c r="K211" s="66"/>
      <c r="L211" s="66"/>
      <c r="M211" s="66"/>
      <c r="N211" s="66"/>
      <c r="O211" s="66"/>
    </row>
    <row r="212" spans="4:15" ht="12.75">
      <c r="D212" s="66"/>
      <c r="E212" s="66"/>
      <c r="F212" s="66"/>
      <c r="G212" s="66"/>
      <c r="H212" s="66"/>
      <c r="I212" s="66"/>
      <c r="J212" s="66"/>
      <c r="K212" s="66"/>
      <c r="L212" s="66"/>
      <c r="M212" s="66"/>
      <c r="N212" s="66"/>
      <c r="O212" s="66"/>
    </row>
    <row r="213" spans="4:15" ht="12.75">
      <c r="D213" s="66"/>
      <c r="E213" s="66"/>
      <c r="F213" s="66"/>
      <c r="G213" s="66"/>
      <c r="H213" s="66"/>
      <c r="I213" s="66"/>
      <c r="J213" s="66"/>
      <c r="K213" s="66"/>
      <c r="L213" s="66"/>
      <c r="M213" s="66"/>
      <c r="N213" s="66"/>
      <c r="O213" s="66"/>
    </row>
    <row r="214" spans="4:15" ht="12.75">
      <c r="D214" s="66"/>
      <c r="E214" s="66"/>
      <c r="F214" s="66"/>
      <c r="G214" s="66"/>
      <c r="H214" s="66"/>
      <c r="I214" s="66"/>
      <c r="J214" s="66"/>
      <c r="K214" s="66"/>
      <c r="L214" s="66"/>
      <c r="M214" s="66"/>
      <c r="N214" s="66"/>
      <c r="O214" s="66"/>
    </row>
    <row r="215" spans="4:15" ht="12.75">
      <c r="D215" s="66"/>
      <c r="E215" s="66"/>
      <c r="F215" s="66"/>
      <c r="G215" s="66"/>
      <c r="H215" s="66"/>
      <c r="I215" s="66"/>
      <c r="J215" s="66"/>
      <c r="K215" s="66"/>
      <c r="L215" s="66"/>
      <c r="M215" s="66"/>
      <c r="N215" s="66"/>
      <c r="O215" s="66"/>
    </row>
    <row r="216" spans="4:15" ht="12.75">
      <c r="D216" s="66"/>
      <c r="E216" s="66"/>
      <c r="F216" s="66"/>
      <c r="G216" s="66"/>
      <c r="H216" s="66"/>
      <c r="I216" s="66"/>
      <c r="J216" s="66"/>
      <c r="K216" s="66"/>
      <c r="L216" s="66"/>
      <c r="M216" s="66"/>
      <c r="N216" s="66"/>
      <c r="O216" s="66"/>
    </row>
    <row r="217" spans="4:15" ht="12.75">
      <c r="D217" s="66"/>
      <c r="E217" s="66"/>
      <c r="F217" s="66"/>
      <c r="G217" s="66"/>
      <c r="H217" s="66"/>
      <c r="I217" s="66"/>
      <c r="J217" s="66"/>
      <c r="K217" s="66"/>
      <c r="L217" s="66"/>
      <c r="M217" s="66"/>
      <c r="N217" s="66"/>
      <c r="O217" s="66"/>
    </row>
    <row r="218" spans="4:15" ht="12.75">
      <c r="D218" s="66"/>
      <c r="E218" s="66"/>
      <c r="F218" s="66"/>
      <c r="G218" s="66"/>
      <c r="H218" s="66"/>
      <c r="I218" s="66"/>
      <c r="J218" s="66"/>
      <c r="K218" s="66"/>
      <c r="L218" s="66"/>
      <c r="M218" s="66"/>
      <c r="N218" s="66"/>
      <c r="O218" s="66"/>
    </row>
    <row r="219" spans="4:15" ht="12.75">
      <c r="D219" s="66"/>
      <c r="E219" s="66"/>
      <c r="F219" s="66"/>
      <c r="G219" s="66"/>
      <c r="H219" s="66"/>
      <c r="I219" s="66"/>
      <c r="J219" s="66"/>
      <c r="K219" s="66"/>
      <c r="L219" s="66"/>
      <c r="M219" s="66"/>
      <c r="N219" s="66"/>
      <c r="O219" s="66"/>
    </row>
    <row r="220" spans="4:15" ht="12.75">
      <c r="D220" s="66"/>
      <c r="E220" s="66"/>
      <c r="F220" s="66"/>
      <c r="G220" s="66"/>
      <c r="H220" s="66"/>
      <c r="I220" s="66"/>
      <c r="J220" s="66"/>
      <c r="K220" s="66"/>
      <c r="L220" s="66"/>
      <c r="M220" s="66"/>
      <c r="N220" s="66"/>
      <c r="O220" s="66"/>
    </row>
    <row r="221" spans="4:15" ht="12.75">
      <c r="D221" s="66"/>
      <c r="E221" s="66"/>
      <c r="F221" s="66"/>
      <c r="G221" s="66"/>
      <c r="H221" s="66"/>
      <c r="I221" s="66"/>
      <c r="J221" s="66"/>
      <c r="K221" s="66"/>
      <c r="L221" s="66"/>
      <c r="M221" s="66"/>
      <c r="N221" s="66"/>
      <c r="O221" s="66"/>
    </row>
    <row r="222" spans="4:15" ht="12.75">
      <c r="D222" s="66"/>
      <c r="E222" s="66"/>
      <c r="F222" s="66"/>
      <c r="G222" s="66"/>
      <c r="H222" s="66"/>
      <c r="I222" s="66"/>
      <c r="J222" s="66"/>
      <c r="K222" s="66"/>
      <c r="L222" s="66"/>
      <c r="M222" s="66"/>
      <c r="N222" s="66"/>
      <c r="O222" s="66"/>
    </row>
    <row r="223" spans="4:15" ht="12.75">
      <c r="D223" s="66"/>
      <c r="E223" s="66"/>
      <c r="F223" s="66"/>
      <c r="G223" s="66"/>
      <c r="H223" s="66"/>
      <c r="I223" s="66"/>
      <c r="J223" s="66"/>
      <c r="K223" s="66"/>
      <c r="L223" s="66"/>
      <c r="M223" s="66"/>
      <c r="N223" s="66"/>
      <c r="O223" s="66"/>
    </row>
    <row r="224" spans="4:15" ht="12.75">
      <c r="D224" s="66"/>
      <c r="E224" s="66"/>
      <c r="F224" s="66"/>
      <c r="G224" s="66"/>
      <c r="H224" s="66"/>
      <c r="I224" s="66"/>
      <c r="J224" s="66"/>
      <c r="K224" s="66"/>
      <c r="L224" s="66"/>
      <c r="M224" s="66"/>
      <c r="N224" s="66"/>
      <c r="O224" s="66"/>
    </row>
    <row r="225" spans="4:15" ht="12.75">
      <c r="D225" s="66"/>
      <c r="E225" s="66"/>
      <c r="F225" s="66"/>
      <c r="G225" s="66"/>
      <c r="H225" s="66"/>
      <c r="I225" s="66"/>
      <c r="J225" s="66"/>
      <c r="K225" s="66"/>
      <c r="L225" s="66"/>
      <c r="M225" s="66"/>
      <c r="N225" s="66"/>
      <c r="O225" s="66"/>
    </row>
    <row r="226" spans="4:15" ht="12.75">
      <c r="D226" s="66"/>
      <c r="E226" s="66"/>
      <c r="F226" s="66"/>
      <c r="G226" s="66"/>
      <c r="H226" s="66"/>
      <c r="I226" s="66"/>
      <c r="J226" s="66"/>
      <c r="K226" s="66"/>
      <c r="L226" s="66"/>
      <c r="M226" s="66"/>
      <c r="N226" s="66"/>
      <c r="O226" s="66"/>
    </row>
    <row r="227" spans="4:15" ht="12.75">
      <c r="D227" s="66"/>
      <c r="E227" s="66"/>
      <c r="F227" s="66"/>
      <c r="G227" s="66"/>
      <c r="H227" s="66"/>
      <c r="I227" s="66"/>
      <c r="J227" s="66"/>
      <c r="K227" s="66"/>
      <c r="L227" s="66"/>
      <c r="M227" s="66"/>
      <c r="N227" s="66"/>
      <c r="O227" s="66"/>
    </row>
    <row r="228" spans="4:15" ht="12.75">
      <c r="D228" s="66"/>
      <c r="E228" s="66"/>
      <c r="F228" s="66"/>
      <c r="G228" s="66"/>
      <c r="H228" s="66"/>
      <c r="I228" s="66"/>
      <c r="J228" s="66"/>
      <c r="K228" s="66"/>
      <c r="L228" s="66"/>
      <c r="M228" s="66"/>
      <c r="N228" s="66"/>
      <c r="O228" s="66"/>
    </row>
    <row r="229" spans="4:15" ht="12.75">
      <c r="D229" s="66"/>
      <c r="E229" s="66"/>
      <c r="F229" s="66"/>
      <c r="G229" s="66"/>
      <c r="H229" s="66"/>
      <c r="I229" s="66"/>
      <c r="J229" s="66"/>
      <c r="K229" s="66"/>
      <c r="L229" s="66"/>
      <c r="M229" s="66"/>
      <c r="N229" s="66"/>
      <c r="O229" s="66"/>
    </row>
    <row r="230" spans="4:15" ht="12.75">
      <c r="D230" s="66"/>
      <c r="E230" s="66"/>
      <c r="F230" s="66"/>
      <c r="G230" s="66"/>
      <c r="H230" s="66"/>
      <c r="I230" s="66"/>
      <c r="J230" s="66"/>
      <c r="K230" s="66"/>
      <c r="L230" s="66"/>
      <c r="M230" s="66"/>
      <c r="N230" s="66"/>
      <c r="O230" s="66"/>
    </row>
    <row r="231" spans="4:15" ht="12.75">
      <c r="D231" s="66"/>
      <c r="E231" s="66"/>
      <c r="F231" s="66"/>
      <c r="G231" s="66"/>
      <c r="H231" s="66"/>
      <c r="I231" s="66"/>
      <c r="J231" s="66"/>
      <c r="K231" s="66"/>
      <c r="L231" s="66"/>
      <c r="M231" s="66"/>
      <c r="N231" s="66"/>
      <c r="O231" s="66"/>
    </row>
    <row r="232" spans="4:15" ht="12.75">
      <c r="D232" s="66"/>
      <c r="E232" s="66"/>
      <c r="F232" s="66"/>
      <c r="G232" s="66"/>
      <c r="H232" s="66"/>
      <c r="I232" s="66"/>
      <c r="J232" s="66"/>
      <c r="K232" s="66"/>
      <c r="L232" s="66"/>
      <c r="M232" s="66"/>
      <c r="N232" s="66"/>
      <c r="O232" s="66"/>
    </row>
    <row r="233" spans="4:15" ht="12.75">
      <c r="D233" s="66"/>
      <c r="E233" s="66"/>
      <c r="F233" s="66"/>
      <c r="G233" s="66"/>
      <c r="H233" s="66"/>
      <c r="I233" s="66"/>
      <c r="J233" s="66"/>
      <c r="K233" s="66"/>
      <c r="L233" s="66"/>
      <c r="M233" s="66"/>
      <c r="N233" s="66"/>
      <c r="O233" s="66"/>
    </row>
    <row r="234" spans="4:15" ht="12.75">
      <c r="D234" s="66"/>
      <c r="E234" s="66"/>
      <c r="F234" s="66"/>
      <c r="G234" s="66"/>
      <c r="H234" s="66"/>
      <c r="I234" s="66"/>
      <c r="J234" s="66"/>
      <c r="K234" s="66"/>
      <c r="L234" s="66"/>
      <c r="M234" s="66"/>
      <c r="N234" s="66"/>
      <c r="O234" s="66"/>
    </row>
    <row r="235" spans="4:15" ht="12.75">
      <c r="D235" s="66"/>
      <c r="E235" s="66"/>
      <c r="F235" s="66"/>
      <c r="G235" s="66"/>
      <c r="H235" s="66"/>
      <c r="I235" s="66"/>
      <c r="J235" s="66"/>
      <c r="K235" s="66"/>
      <c r="L235" s="66"/>
      <c r="M235" s="66"/>
      <c r="N235" s="66"/>
      <c r="O235" s="66"/>
    </row>
    <row r="236" spans="4:15" ht="12.75">
      <c r="D236" s="66"/>
      <c r="E236" s="66"/>
      <c r="F236" s="66"/>
      <c r="G236" s="66"/>
      <c r="H236" s="66"/>
      <c r="I236" s="66"/>
      <c r="J236" s="66"/>
      <c r="K236" s="66"/>
      <c r="L236" s="66"/>
      <c r="M236" s="66"/>
      <c r="N236" s="66"/>
      <c r="O236" s="66"/>
    </row>
    <row r="237" spans="4:15" ht="12.75">
      <c r="D237" s="66"/>
      <c r="E237" s="66"/>
      <c r="F237" s="66"/>
      <c r="G237" s="66"/>
      <c r="H237" s="66"/>
      <c r="I237" s="66"/>
      <c r="J237" s="66"/>
      <c r="K237" s="66"/>
      <c r="L237" s="66"/>
      <c r="M237" s="66"/>
      <c r="N237" s="66"/>
      <c r="O237" s="66"/>
    </row>
    <row r="238" spans="4:15" ht="12.75">
      <c r="D238" s="66"/>
      <c r="E238" s="66"/>
      <c r="F238" s="66"/>
      <c r="G238" s="66"/>
      <c r="H238" s="66"/>
      <c r="I238" s="66"/>
      <c r="J238" s="66"/>
      <c r="K238" s="66"/>
      <c r="L238" s="66"/>
      <c r="M238" s="66"/>
      <c r="N238" s="66"/>
      <c r="O238" s="66"/>
    </row>
    <row r="239" spans="4:15" ht="12.75">
      <c r="D239" s="66"/>
      <c r="E239" s="66"/>
      <c r="F239" s="66"/>
      <c r="G239" s="66"/>
      <c r="H239" s="66"/>
      <c r="I239" s="66"/>
      <c r="J239" s="66"/>
      <c r="K239" s="66"/>
      <c r="L239" s="66"/>
      <c r="M239" s="66"/>
      <c r="N239" s="66"/>
      <c r="O239" s="66"/>
    </row>
    <row r="240" spans="4:15" ht="12.75">
      <c r="D240" s="66"/>
      <c r="E240" s="66"/>
      <c r="F240" s="66"/>
      <c r="G240" s="66"/>
      <c r="H240" s="66"/>
      <c r="I240" s="66"/>
      <c r="J240" s="66"/>
      <c r="K240" s="66"/>
      <c r="L240" s="66"/>
      <c r="M240" s="66"/>
      <c r="N240" s="66"/>
      <c r="O240" s="66"/>
    </row>
    <row r="241" spans="4:15" ht="12.75">
      <c r="D241" s="66"/>
      <c r="E241" s="66"/>
      <c r="F241" s="66"/>
      <c r="G241" s="66"/>
      <c r="H241" s="66"/>
      <c r="I241" s="66"/>
      <c r="J241" s="66"/>
      <c r="K241" s="66"/>
      <c r="L241" s="66"/>
      <c r="M241" s="66"/>
      <c r="N241" s="66"/>
      <c r="O241" s="66"/>
    </row>
    <row r="242" spans="4:15" ht="12.75">
      <c r="D242" s="66"/>
      <c r="E242" s="66"/>
      <c r="F242" s="66"/>
      <c r="G242" s="66"/>
      <c r="H242" s="66"/>
      <c r="I242" s="66"/>
      <c r="J242" s="66"/>
      <c r="K242" s="66"/>
      <c r="L242" s="66"/>
      <c r="M242" s="66"/>
      <c r="N242" s="66"/>
      <c r="O242" s="66"/>
    </row>
    <row r="243" spans="4:15" ht="12.75">
      <c r="D243" s="66"/>
      <c r="E243" s="66"/>
      <c r="F243" s="66"/>
      <c r="G243" s="66"/>
      <c r="H243" s="66"/>
      <c r="I243" s="66"/>
      <c r="J243" s="66"/>
      <c r="K243" s="66"/>
      <c r="L243" s="66"/>
      <c r="M243" s="66"/>
      <c r="N243" s="66"/>
      <c r="O243" s="66"/>
    </row>
    <row r="244" spans="4:15" ht="12.75">
      <c r="D244" s="66"/>
      <c r="E244" s="66"/>
      <c r="F244" s="66"/>
      <c r="G244" s="66"/>
      <c r="H244" s="66"/>
      <c r="I244" s="66"/>
      <c r="J244" s="66"/>
      <c r="K244" s="66"/>
      <c r="L244" s="66"/>
      <c r="M244" s="66"/>
      <c r="N244" s="66"/>
      <c r="O244" s="66"/>
    </row>
    <row r="245" spans="4:15" ht="12.75">
      <c r="D245" s="66"/>
      <c r="E245" s="66"/>
      <c r="F245" s="66"/>
      <c r="G245" s="66"/>
      <c r="H245" s="66"/>
      <c r="I245" s="66"/>
      <c r="J245" s="66"/>
      <c r="K245" s="66"/>
      <c r="L245" s="66"/>
      <c r="M245" s="66"/>
      <c r="N245" s="66"/>
      <c r="O245" s="66"/>
    </row>
    <row r="246" spans="4:15" ht="12.75">
      <c r="D246" s="66"/>
      <c r="E246" s="66"/>
      <c r="F246" s="66"/>
      <c r="G246" s="66"/>
      <c r="H246" s="66"/>
      <c r="I246" s="66"/>
      <c r="J246" s="66"/>
      <c r="K246" s="66"/>
      <c r="L246" s="66"/>
      <c r="M246" s="66"/>
      <c r="N246" s="66"/>
      <c r="O246" s="66"/>
    </row>
    <row r="247" spans="4:15" ht="12.75">
      <c r="D247" s="66"/>
      <c r="E247" s="66"/>
      <c r="F247" s="66"/>
      <c r="G247" s="66"/>
      <c r="H247" s="66"/>
      <c r="I247" s="66"/>
      <c r="J247" s="66"/>
      <c r="K247" s="66"/>
      <c r="L247" s="66"/>
      <c r="M247" s="66"/>
      <c r="N247" s="66"/>
      <c r="O247" s="66"/>
    </row>
    <row r="248" spans="4:15" ht="12.75">
      <c r="D248" s="66"/>
      <c r="E248" s="66"/>
      <c r="F248" s="66"/>
      <c r="G248" s="66"/>
      <c r="H248" s="66"/>
      <c r="I248" s="66"/>
      <c r="J248" s="66"/>
      <c r="K248" s="66"/>
      <c r="L248" s="66"/>
      <c r="M248" s="66"/>
      <c r="N248" s="66"/>
      <c r="O248" s="66"/>
    </row>
    <row r="249" spans="4:15" ht="12.75">
      <c r="D249" s="66"/>
      <c r="E249" s="66"/>
      <c r="F249" s="66"/>
      <c r="G249" s="66"/>
      <c r="H249" s="66"/>
      <c r="I249" s="66"/>
      <c r="J249" s="66"/>
      <c r="K249" s="66"/>
      <c r="L249" s="66"/>
      <c r="M249" s="66"/>
      <c r="N249" s="66"/>
      <c r="O249" s="66"/>
    </row>
    <row r="250" spans="4:15" ht="12.75">
      <c r="D250" s="66"/>
      <c r="E250" s="66"/>
      <c r="F250" s="66"/>
      <c r="G250" s="66"/>
      <c r="H250" s="66"/>
      <c r="I250" s="66"/>
      <c r="J250" s="66"/>
      <c r="K250" s="66"/>
      <c r="L250" s="66"/>
      <c r="M250" s="66"/>
      <c r="N250" s="66"/>
      <c r="O250" s="66"/>
    </row>
    <row r="251" spans="4:15" ht="12.75">
      <c r="D251" s="66"/>
      <c r="E251" s="66"/>
      <c r="F251" s="66"/>
      <c r="G251" s="66"/>
      <c r="H251" s="66"/>
      <c r="I251" s="66"/>
      <c r="J251" s="66"/>
      <c r="K251" s="66"/>
      <c r="L251" s="66"/>
      <c r="M251" s="66"/>
      <c r="N251" s="66"/>
      <c r="O251" s="66"/>
    </row>
    <row r="252" spans="4:15" ht="12.75">
      <c r="D252" s="66"/>
      <c r="E252" s="66"/>
      <c r="F252" s="66"/>
      <c r="G252" s="66"/>
      <c r="H252" s="66"/>
      <c r="I252" s="66"/>
      <c r="J252" s="66"/>
      <c r="K252" s="66"/>
      <c r="L252" s="66"/>
      <c r="M252" s="66"/>
      <c r="N252" s="66"/>
      <c r="O252" s="66"/>
    </row>
    <row r="253" spans="4:15" ht="12.75">
      <c r="D253" s="66"/>
      <c r="E253" s="66"/>
      <c r="F253" s="66"/>
      <c r="G253" s="66"/>
      <c r="H253" s="66"/>
      <c r="I253" s="66"/>
      <c r="J253" s="66"/>
      <c r="K253" s="66"/>
      <c r="L253" s="66"/>
      <c r="M253" s="66"/>
      <c r="N253" s="66"/>
      <c r="O253" s="66"/>
    </row>
    <row r="254" spans="4:15" ht="12.75">
      <c r="D254" s="66"/>
      <c r="E254" s="66"/>
      <c r="F254" s="66"/>
      <c r="G254" s="66"/>
      <c r="H254" s="66"/>
      <c r="I254" s="66"/>
      <c r="J254" s="66"/>
      <c r="K254" s="66"/>
      <c r="L254" s="66"/>
      <c r="M254" s="66"/>
      <c r="N254" s="66"/>
      <c r="O254" s="66"/>
    </row>
    <row r="255" spans="4:15" ht="12.75">
      <c r="D255" s="66"/>
      <c r="E255" s="66"/>
      <c r="F255" s="66"/>
      <c r="G255" s="66"/>
      <c r="H255" s="66"/>
      <c r="I255" s="66"/>
      <c r="J255" s="66"/>
      <c r="K255" s="66"/>
      <c r="L255" s="66"/>
      <c r="M255" s="66"/>
      <c r="N255" s="66"/>
      <c r="O255" s="66"/>
    </row>
    <row r="256" spans="4:15" ht="12.75">
      <c r="D256" s="66"/>
      <c r="E256" s="66"/>
      <c r="F256" s="66"/>
      <c r="G256" s="66"/>
      <c r="H256" s="66"/>
      <c r="I256" s="66"/>
      <c r="J256" s="66"/>
      <c r="K256" s="66"/>
      <c r="L256" s="66"/>
      <c r="M256" s="66"/>
      <c r="N256" s="66"/>
      <c r="O256" s="66"/>
    </row>
    <row r="257" spans="4:15" ht="12.75">
      <c r="D257" s="66"/>
      <c r="E257" s="66"/>
      <c r="F257" s="66"/>
      <c r="G257" s="66"/>
      <c r="H257" s="66"/>
      <c r="I257" s="66"/>
      <c r="J257" s="66"/>
      <c r="K257" s="66"/>
      <c r="L257" s="66"/>
      <c r="M257" s="66"/>
      <c r="N257" s="66"/>
      <c r="O257" s="66"/>
    </row>
    <row r="258" spans="4:15" ht="12.75">
      <c r="D258" s="66"/>
      <c r="E258" s="66"/>
      <c r="F258" s="66"/>
      <c r="G258" s="66"/>
      <c r="H258" s="66"/>
      <c r="I258" s="66"/>
      <c r="J258" s="66"/>
      <c r="K258" s="66"/>
      <c r="L258" s="66"/>
      <c r="M258" s="66"/>
      <c r="N258" s="66"/>
      <c r="O258" s="66"/>
    </row>
    <row r="259" spans="4:15" ht="12.75">
      <c r="D259" s="66"/>
      <c r="E259" s="66"/>
      <c r="F259" s="66"/>
      <c r="G259" s="66"/>
      <c r="H259" s="66"/>
      <c r="I259" s="66"/>
      <c r="J259" s="66"/>
      <c r="K259" s="66"/>
      <c r="L259" s="66"/>
      <c r="M259" s="66"/>
      <c r="N259" s="66"/>
      <c r="O259" s="66"/>
    </row>
    <row r="260" spans="4:15" ht="12.75">
      <c r="D260" s="66"/>
      <c r="E260" s="66"/>
      <c r="F260" s="66"/>
      <c r="G260" s="66"/>
      <c r="H260" s="66"/>
      <c r="I260" s="66"/>
      <c r="J260" s="66"/>
      <c r="K260" s="66"/>
      <c r="L260" s="66"/>
      <c r="M260" s="66"/>
      <c r="N260" s="66"/>
      <c r="O260" s="66"/>
    </row>
    <row r="261" spans="4:15" ht="12.75">
      <c r="D261" s="66"/>
      <c r="E261" s="66"/>
      <c r="F261" s="66"/>
      <c r="G261" s="66"/>
      <c r="H261" s="66"/>
      <c r="I261" s="66"/>
      <c r="J261" s="66"/>
      <c r="K261" s="66"/>
      <c r="L261" s="66"/>
      <c r="M261" s="66"/>
      <c r="N261" s="66"/>
      <c r="O261" s="66"/>
    </row>
    <row r="262" spans="4:15" ht="12.75">
      <c r="D262" s="66"/>
      <c r="E262" s="66"/>
      <c r="F262" s="66"/>
      <c r="G262" s="66"/>
      <c r="H262" s="66"/>
      <c r="I262" s="66"/>
      <c r="J262" s="66"/>
      <c r="K262" s="66"/>
      <c r="L262" s="66"/>
      <c r="M262" s="66"/>
      <c r="N262" s="66"/>
      <c r="O262" s="66"/>
    </row>
    <row r="263" spans="4:15" ht="12.75">
      <c r="D263" s="66"/>
      <c r="E263" s="66"/>
      <c r="F263" s="66"/>
      <c r="G263" s="66"/>
      <c r="H263" s="66"/>
      <c r="I263" s="66"/>
      <c r="J263" s="66"/>
      <c r="K263" s="66"/>
      <c r="L263" s="66"/>
      <c r="M263" s="66"/>
      <c r="N263" s="66"/>
      <c r="O263" s="66"/>
    </row>
    <row r="264" spans="4:15" ht="12.75">
      <c r="D264" s="66"/>
      <c r="E264" s="66"/>
      <c r="F264" s="66"/>
      <c r="G264" s="66"/>
      <c r="H264" s="66"/>
      <c r="I264" s="66"/>
      <c r="J264" s="66"/>
      <c r="K264" s="66"/>
      <c r="L264" s="66"/>
      <c r="M264" s="66"/>
      <c r="N264" s="66"/>
      <c r="O264" s="66"/>
    </row>
    <row r="265" spans="4:15" ht="12.75">
      <c r="D265" s="66"/>
      <c r="E265" s="66"/>
      <c r="F265" s="66"/>
      <c r="G265" s="66"/>
      <c r="H265" s="66"/>
      <c r="I265" s="66"/>
      <c r="J265" s="66"/>
      <c r="K265" s="66"/>
      <c r="L265" s="66"/>
      <c r="M265" s="66"/>
      <c r="N265" s="66"/>
      <c r="O265" s="66"/>
    </row>
    <row r="266" spans="4:15" ht="12.75">
      <c r="D266" s="66"/>
      <c r="E266" s="66"/>
      <c r="F266" s="66"/>
      <c r="G266" s="66"/>
      <c r="H266" s="66"/>
      <c r="I266" s="66"/>
      <c r="J266" s="66"/>
      <c r="K266" s="66"/>
      <c r="L266" s="66"/>
      <c r="M266" s="66"/>
      <c r="N266" s="66"/>
      <c r="O266" s="66"/>
    </row>
    <row r="267" spans="4:15" ht="12.75">
      <c r="D267" s="66"/>
      <c r="E267" s="66"/>
      <c r="F267" s="66"/>
      <c r="G267" s="66"/>
      <c r="H267" s="66"/>
      <c r="I267" s="66"/>
      <c r="J267" s="66"/>
      <c r="K267" s="66"/>
      <c r="L267" s="66"/>
      <c r="M267" s="66"/>
      <c r="N267" s="66"/>
      <c r="O267" s="66"/>
    </row>
    <row r="268" spans="4:15" ht="12.75">
      <c r="D268" s="66"/>
      <c r="E268" s="66"/>
      <c r="F268" s="66"/>
      <c r="G268" s="66"/>
      <c r="H268" s="66"/>
      <c r="I268" s="66"/>
      <c r="J268" s="66"/>
      <c r="K268" s="66"/>
      <c r="L268" s="66"/>
      <c r="M268" s="66"/>
      <c r="N268" s="66"/>
      <c r="O268" s="66"/>
    </row>
    <row r="269" spans="4:15" ht="12.75">
      <c r="D269" s="66"/>
      <c r="E269" s="66"/>
      <c r="F269" s="66"/>
      <c r="G269" s="66"/>
      <c r="H269" s="66"/>
      <c r="I269" s="66"/>
      <c r="J269" s="66"/>
      <c r="K269" s="66"/>
      <c r="L269" s="66"/>
      <c r="M269" s="66"/>
      <c r="N269" s="66"/>
      <c r="O269" s="66"/>
    </row>
    <row r="270" spans="4:15" ht="12.75">
      <c r="D270" s="66"/>
      <c r="E270" s="66"/>
      <c r="F270" s="66"/>
      <c r="G270" s="66"/>
      <c r="H270" s="66"/>
      <c r="I270" s="66"/>
      <c r="J270" s="66"/>
      <c r="K270" s="66"/>
      <c r="L270" s="66"/>
      <c r="M270" s="66"/>
      <c r="N270" s="66"/>
      <c r="O270" s="66"/>
    </row>
    <row r="271" spans="4:15" ht="12.75">
      <c r="D271" s="66"/>
      <c r="E271" s="66"/>
      <c r="F271" s="66"/>
      <c r="G271" s="66"/>
      <c r="H271" s="66"/>
      <c r="I271" s="66"/>
      <c r="J271" s="66"/>
      <c r="K271" s="66"/>
      <c r="L271" s="66"/>
      <c r="M271" s="66"/>
      <c r="N271" s="66"/>
      <c r="O271" s="66"/>
    </row>
    <row r="272" spans="4:15" ht="12.75">
      <c r="D272" s="66"/>
      <c r="E272" s="66"/>
      <c r="F272" s="66"/>
      <c r="G272" s="66"/>
      <c r="H272" s="66"/>
      <c r="I272" s="66"/>
      <c r="J272" s="66"/>
      <c r="K272" s="66"/>
      <c r="L272" s="66"/>
      <c r="M272" s="66"/>
      <c r="N272" s="66"/>
      <c r="O272" s="66"/>
    </row>
    <row r="273" spans="4:15" ht="12.75">
      <c r="D273" s="66"/>
      <c r="E273" s="66"/>
      <c r="F273" s="66"/>
      <c r="G273" s="66"/>
      <c r="H273" s="66"/>
      <c r="I273" s="66"/>
      <c r="J273" s="66"/>
      <c r="K273" s="66"/>
      <c r="L273" s="66"/>
      <c r="M273" s="66"/>
      <c r="N273" s="66"/>
      <c r="O273" s="66"/>
    </row>
    <row r="274" spans="4:15" ht="12.75">
      <c r="D274" s="66"/>
      <c r="E274" s="66"/>
      <c r="F274" s="66"/>
      <c r="G274" s="66"/>
      <c r="H274" s="66"/>
      <c r="I274" s="66"/>
      <c r="J274" s="66"/>
      <c r="K274" s="66"/>
      <c r="L274" s="66"/>
      <c r="M274" s="66"/>
      <c r="N274" s="66"/>
      <c r="O274" s="66"/>
    </row>
    <row r="275" spans="4:15" ht="12.75">
      <c r="D275" s="66"/>
      <c r="E275" s="66"/>
      <c r="F275" s="66"/>
      <c r="G275" s="66"/>
      <c r="H275" s="66"/>
      <c r="I275" s="66"/>
      <c r="J275" s="66"/>
      <c r="K275" s="66"/>
      <c r="L275" s="66"/>
      <c r="M275" s="66"/>
      <c r="N275" s="66"/>
      <c r="O275" s="66"/>
    </row>
    <row r="276" spans="4:15" ht="12.75">
      <c r="D276" s="66"/>
      <c r="E276" s="66"/>
      <c r="F276" s="66"/>
      <c r="G276" s="66"/>
      <c r="H276" s="66"/>
      <c r="I276" s="66"/>
      <c r="J276" s="66"/>
      <c r="K276" s="66"/>
      <c r="L276" s="66"/>
      <c r="M276" s="66"/>
      <c r="N276" s="66"/>
      <c r="O276" s="66"/>
    </row>
    <row r="277" spans="4:15" ht="12.75">
      <c r="D277" s="66"/>
      <c r="E277" s="66"/>
      <c r="F277" s="66"/>
      <c r="G277" s="66"/>
      <c r="H277" s="66"/>
      <c r="I277" s="66"/>
      <c r="J277" s="66"/>
      <c r="K277" s="66"/>
      <c r="L277" s="66"/>
      <c r="M277" s="66"/>
      <c r="N277" s="66"/>
      <c r="O277" s="66"/>
    </row>
    <row r="278" spans="4:15" ht="12.75">
      <c r="D278" s="66"/>
      <c r="E278" s="66"/>
      <c r="F278" s="66"/>
      <c r="G278" s="66"/>
      <c r="H278" s="66"/>
      <c r="I278" s="66"/>
      <c r="J278" s="66"/>
      <c r="K278" s="66"/>
      <c r="L278" s="66"/>
      <c r="M278" s="66"/>
      <c r="N278" s="66"/>
      <c r="O278" s="66"/>
    </row>
    <row r="279" spans="4:15" ht="12.75">
      <c r="D279" s="66"/>
      <c r="E279" s="66"/>
      <c r="F279" s="66"/>
      <c r="G279" s="66"/>
      <c r="H279" s="66"/>
      <c r="I279" s="66"/>
      <c r="J279" s="66"/>
      <c r="K279" s="66"/>
      <c r="L279" s="66"/>
      <c r="M279" s="66"/>
      <c r="N279" s="66"/>
      <c r="O279" s="66"/>
    </row>
    <row r="280" spans="4:15" ht="12.75">
      <c r="D280" s="66"/>
      <c r="E280" s="66"/>
      <c r="F280" s="66"/>
      <c r="G280" s="66"/>
      <c r="H280" s="66"/>
      <c r="I280" s="66"/>
      <c r="J280" s="66"/>
      <c r="K280" s="66"/>
      <c r="L280" s="66"/>
      <c r="M280" s="66"/>
      <c r="N280" s="66"/>
      <c r="O280" s="66"/>
    </row>
    <row r="281" spans="4:15" ht="12.75">
      <c r="D281" s="66"/>
      <c r="E281" s="66"/>
      <c r="F281" s="66"/>
      <c r="G281" s="66"/>
      <c r="H281" s="66"/>
      <c r="I281" s="66"/>
      <c r="J281" s="66"/>
      <c r="K281" s="66"/>
      <c r="L281" s="66"/>
      <c r="M281" s="66"/>
      <c r="N281" s="66"/>
      <c r="O281" s="66"/>
    </row>
    <row r="282" spans="4:15" ht="12.75">
      <c r="D282" s="66"/>
      <c r="E282" s="66"/>
      <c r="F282" s="66"/>
      <c r="G282" s="66"/>
      <c r="H282" s="66"/>
      <c r="I282" s="66"/>
      <c r="J282" s="66"/>
      <c r="K282" s="66"/>
      <c r="L282" s="66"/>
      <c r="M282" s="66"/>
      <c r="N282" s="66"/>
      <c r="O282" s="66"/>
    </row>
    <row r="283" spans="4:15" ht="12.75">
      <c r="D283" s="66"/>
      <c r="E283" s="66"/>
      <c r="F283" s="66"/>
      <c r="G283" s="66"/>
      <c r="H283" s="66"/>
      <c r="I283" s="66"/>
      <c r="J283" s="66"/>
      <c r="K283" s="66"/>
      <c r="L283" s="66"/>
      <c r="M283" s="66"/>
      <c r="N283" s="66"/>
      <c r="O283" s="66"/>
    </row>
    <row r="284" spans="4:15" ht="12.75">
      <c r="D284" s="66"/>
      <c r="E284" s="66"/>
      <c r="F284" s="66"/>
      <c r="G284" s="66"/>
      <c r="H284" s="66"/>
      <c r="I284" s="66"/>
      <c r="J284" s="66"/>
      <c r="K284" s="66"/>
      <c r="L284" s="66"/>
      <c r="M284" s="66"/>
      <c r="N284" s="66"/>
      <c r="O284" s="66"/>
    </row>
    <row r="285" spans="4:15" ht="12.75">
      <c r="D285" s="66"/>
      <c r="E285" s="66"/>
      <c r="F285" s="66"/>
      <c r="G285" s="66"/>
      <c r="H285" s="66"/>
      <c r="I285" s="66"/>
      <c r="J285" s="66"/>
      <c r="K285" s="66"/>
      <c r="L285" s="66"/>
      <c r="M285" s="66"/>
      <c r="N285" s="66"/>
      <c r="O285" s="66"/>
    </row>
    <row r="286" spans="4:15" ht="12.75">
      <c r="D286" s="66"/>
      <c r="E286" s="66"/>
      <c r="F286" s="66"/>
      <c r="G286" s="66"/>
      <c r="H286" s="66"/>
      <c r="I286" s="66"/>
      <c r="J286" s="66"/>
      <c r="K286" s="66"/>
      <c r="L286" s="66"/>
      <c r="M286" s="66"/>
      <c r="N286" s="66"/>
      <c r="O286" s="66"/>
    </row>
    <row r="287" spans="4:15" ht="12.75">
      <c r="D287" s="66"/>
      <c r="E287" s="66"/>
      <c r="F287" s="66"/>
      <c r="G287" s="66"/>
      <c r="H287" s="66"/>
      <c r="I287" s="66"/>
      <c r="J287" s="66"/>
      <c r="K287" s="66"/>
      <c r="L287" s="66"/>
      <c r="M287" s="66"/>
      <c r="N287" s="66"/>
      <c r="O287" s="66"/>
    </row>
    <row r="288" spans="4:15" ht="12.75">
      <c r="D288" s="66"/>
      <c r="E288" s="66"/>
      <c r="F288" s="66"/>
      <c r="G288" s="66"/>
      <c r="H288" s="66"/>
      <c r="I288" s="66"/>
      <c r="J288" s="66"/>
      <c r="K288" s="66"/>
      <c r="L288" s="66"/>
      <c r="M288" s="66"/>
      <c r="N288" s="66"/>
      <c r="O288" s="66"/>
    </row>
    <row r="289" spans="4:15" ht="12.75">
      <c r="D289" s="66"/>
      <c r="E289" s="66"/>
      <c r="F289" s="66"/>
      <c r="G289" s="66"/>
      <c r="H289" s="66"/>
      <c r="I289" s="66"/>
      <c r="J289" s="66"/>
      <c r="K289" s="66"/>
      <c r="L289" s="66"/>
      <c r="M289" s="66"/>
      <c r="N289" s="66"/>
      <c r="O289" s="66"/>
    </row>
    <row r="290" spans="4:15" ht="12.75">
      <c r="D290" s="66"/>
      <c r="E290" s="66"/>
      <c r="F290" s="66"/>
      <c r="G290" s="66"/>
      <c r="H290" s="66"/>
      <c r="I290" s="66"/>
      <c r="J290" s="66"/>
      <c r="K290" s="66"/>
      <c r="L290" s="66"/>
      <c r="M290" s="66"/>
      <c r="N290" s="66"/>
      <c r="O290" s="66"/>
    </row>
    <row r="291" spans="4:15" ht="12.75">
      <c r="D291" s="66"/>
      <c r="E291" s="66"/>
      <c r="F291" s="66"/>
      <c r="G291" s="66"/>
      <c r="H291" s="66"/>
      <c r="I291" s="66"/>
      <c r="J291" s="66"/>
      <c r="K291" s="66"/>
      <c r="L291" s="66"/>
      <c r="M291" s="66"/>
      <c r="N291" s="66"/>
      <c r="O291" s="66"/>
    </row>
    <row r="292" spans="4:15" ht="12.75">
      <c r="D292" s="66"/>
      <c r="E292" s="66"/>
      <c r="F292" s="66"/>
      <c r="G292" s="66"/>
      <c r="H292" s="66"/>
      <c r="I292" s="66"/>
      <c r="J292" s="66"/>
      <c r="K292" s="66"/>
      <c r="L292" s="66"/>
      <c r="M292" s="66"/>
      <c r="N292" s="66"/>
      <c r="O292" s="66"/>
    </row>
    <row r="293" spans="4:15" ht="12.75">
      <c r="D293" s="66"/>
      <c r="E293" s="66"/>
      <c r="F293" s="66"/>
      <c r="G293" s="66"/>
      <c r="H293" s="66"/>
      <c r="I293" s="66"/>
      <c r="J293" s="66"/>
      <c r="K293" s="66"/>
      <c r="L293" s="66"/>
      <c r="M293" s="66"/>
      <c r="N293" s="66"/>
      <c r="O293" s="66"/>
    </row>
    <row r="294" spans="4:15" ht="12.75">
      <c r="D294" s="66"/>
      <c r="E294" s="66"/>
      <c r="F294" s="66"/>
      <c r="G294" s="66"/>
      <c r="H294" s="66"/>
      <c r="I294" s="66"/>
      <c r="J294" s="66"/>
      <c r="K294" s="66"/>
      <c r="L294" s="66"/>
      <c r="M294" s="66"/>
      <c r="N294" s="66"/>
      <c r="O294" s="66"/>
    </row>
    <row r="295" spans="4:15" ht="12.75">
      <c r="D295" s="66"/>
      <c r="E295" s="66"/>
      <c r="F295" s="66"/>
      <c r="G295" s="66"/>
      <c r="H295" s="66"/>
      <c r="I295" s="66"/>
      <c r="J295" s="66"/>
      <c r="K295" s="66"/>
      <c r="L295" s="66"/>
      <c r="M295" s="66"/>
      <c r="N295" s="66"/>
      <c r="O295" s="66"/>
    </row>
    <row r="296" spans="4:15" ht="12.75">
      <c r="D296" s="66"/>
      <c r="E296" s="66"/>
      <c r="F296" s="66"/>
      <c r="G296" s="66"/>
      <c r="H296" s="66"/>
      <c r="I296" s="66"/>
      <c r="J296" s="66"/>
      <c r="K296" s="66"/>
      <c r="L296" s="66"/>
      <c r="M296" s="66"/>
      <c r="N296" s="66"/>
      <c r="O296" s="66"/>
    </row>
    <row r="297" spans="4:15" ht="12.75">
      <c r="D297" s="66"/>
      <c r="E297" s="66"/>
      <c r="F297" s="66"/>
      <c r="G297" s="66"/>
      <c r="H297" s="66"/>
      <c r="I297" s="66"/>
      <c r="J297" s="66"/>
      <c r="K297" s="66"/>
      <c r="L297" s="66"/>
      <c r="M297" s="66"/>
      <c r="N297" s="66"/>
      <c r="O297" s="66"/>
    </row>
    <row r="298" spans="4:15" ht="12.75">
      <c r="D298" s="66"/>
      <c r="E298" s="66"/>
      <c r="F298" s="66"/>
      <c r="G298" s="66"/>
      <c r="H298" s="66"/>
      <c r="I298" s="66"/>
      <c r="J298" s="66"/>
      <c r="K298" s="66"/>
      <c r="L298" s="66"/>
      <c r="M298" s="66"/>
      <c r="N298" s="66"/>
      <c r="O298" s="66"/>
    </row>
    <row r="299" spans="4:15" ht="12.75">
      <c r="D299" s="66"/>
      <c r="E299" s="66"/>
      <c r="F299" s="66"/>
      <c r="G299" s="66"/>
      <c r="H299" s="66"/>
      <c r="I299" s="66"/>
      <c r="J299" s="66"/>
      <c r="K299" s="66"/>
      <c r="L299" s="66"/>
      <c r="M299" s="66"/>
      <c r="N299" s="66"/>
      <c r="O299" s="66"/>
    </row>
    <row r="300" spans="4:15" ht="12.75">
      <c r="D300" s="66"/>
      <c r="E300" s="66"/>
      <c r="F300" s="66"/>
      <c r="G300" s="66"/>
      <c r="H300" s="66"/>
      <c r="I300" s="66"/>
      <c r="J300" s="66"/>
      <c r="K300" s="66"/>
      <c r="L300" s="66"/>
      <c r="M300" s="66"/>
      <c r="N300" s="66"/>
      <c r="O300" s="66"/>
    </row>
    <row r="301" spans="4:15" ht="12.75">
      <c r="D301" s="66"/>
      <c r="E301" s="66"/>
      <c r="F301" s="66"/>
      <c r="G301" s="66"/>
      <c r="H301" s="66"/>
      <c r="I301" s="66"/>
      <c r="J301" s="66"/>
      <c r="K301" s="66"/>
      <c r="L301" s="66"/>
      <c r="M301" s="66"/>
      <c r="N301" s="66"/>
      <c r="O301" s="66"/>
    </row>
    <row r="302" spans="4:15" ht="12.75">
      <c r="D302" s="66"/>
      <c r="E302" s="66"/>
      <c r="F302" s="66"/>
      <c r="G302" s="66"/>
      <c r="H302" s="66"/>
      <c r="I302" s="66"/>
      <c r="J302" s="66"/>
      <c r="K302" s="66"/>
      <c r="L302" s="66"/>
      <c r="M302" s="66"/>
      <c r="N302" s="66"/>
      <c r="O302" s="66"/>
    </row>
    <row r="303" spans="4:15" ht="12.75">
      <c r="D303" s="66"/>
      <c r="E303" s="66"/>
      <c r="F303" s="66"/>
      <c r="G303" s="66"/>
      <c r="H303" s="66"/>
      <c r="I303" s="66"/>
      <c r="J303" s="66"/>
      <c r="K303" s="66"/>
      <c r="L303" s="66"/>
      <c r="M303" s="66"/>
      <c r="N303" s="66"/>
      <c r="O303" s="66"/>
    </row>
    <row r="304" spans="4:15" ht="12.75">
      <c r="D304" s="66"/>
      <c r="E304" s="66"/>
      <c r="F304" s="66"/>
      <c r="G304" s="66"/>
      <c r="H304" s="66"/>
      <c r="I304" s="66"/>
      <c r="J304" s="66"/>
      <c r="K304" s="66"/>
      <c r="L304" s="66"/>
      <c r="M304" s="66"/>
      <c r="N304" s="66"/>
      <c r="O304" s="66"/>
    </row>
    <row r="305" spans="4:15" ht="12.75">
      <c r="D305" s="66"/>
      <c r="E305" s="66"/>
      <c r="F305" s="66"/>
      <c r="G305" s="66"/>
      <c r="H305" s="66"/>
      <c r="I305" s="66"/>
      <c r="J305" s="66"/>
      <c r="K305" s="66"/>
      <c r="L305" s="66"/>
      <c r="M305" s="66"/>
      <c r="N305" s="66"/>
      <c r="O305" s="66"/>
    </row>
    <row r="306" spans="4:15" ht="12.75">
      <c r="D306" s="66"/>
      <c r="E306" s="66"/>
      <c r="F306" s="66"/>
      <c r="G306" s="66"/>
      <c r="H306" s="66"/>
      <c r="I306" s="66"/>
      <c r="J306" s="66"/>
      <c r="K306" s="66"/>
      <c r="L306" s="66"/>
      <c r="M306" s="66"/>
      <c r="N306" s="66"/>
      <c r="O306" s="66"/>
    </row>
    <row r="307" spans="4:15" ht="12.75">
      <c r="D307" s="66"/>
      <c r="E307" s="66"/>
      <c r="F307" s="66"/>
      <c r="G307" s="66"/>
      <c r="H307" s="66"/>
      <c r="I307" s="66"/>
      <c r="J307" s="66"/>
      <c r="K307" s="66"/>
      <c r="L307" s="66"/>
      <c r="M307" s="66"/>
      <c r="N307" s="66"/>
      <c r="O307" s="66"/>
    </row>
    <row r="308" spans="4:15" ht="12.75">
      <c r="D308" s="66"/>
      <c r="E308" s="66"/>
      <c r="F308" s="66"/>
      <c r="G308" s="66"/>
      <c r="H308" s="66"/>
      <c r="I308" s="66"/>
      <c r="J308" s="66"/>
      <c r="K308" s="66"/>
      <c r="L308" s="66"/>
      <c r="M308" s="66"/>
      <c r="N308" s="66"/>
      <c r="O308" s="66"/>
    </row>
    <row r="309" spans="4:15" ht="12.75">
      <c r="D309" s="66"/>
      <c r="E309" s="66"/>
      <c r="F309" s="66"/>
      <c r="G309" s="66"/>
      <c r="H309" s="66"/>
      <c r="I309" s="66"/>
      <c r="J309" s="66"/>
      <c r="K309" s="66"/>
      <c r="L309" s="66"/>
      <c r="M309" s="66"/>
      <c r="N309" s="66"/>
      <c r="O309" s="66"/>
    </row>
    <row r="310" spans="4:15" ht="12.75">
      <c r="D310" s="66"/>
      <c r="E310" s="66"/>
      <c r="F310" s="66"/>
      <c r="G310" s="66"/>
      <c r="H310" s="66"/>
      <c r="I310" s="66"/>
      <c r="J310" s="66"/>
      <c r="K310" s="66"/>
      <c r="L310" s="66"/>
      <c r="M310" s="66"/>
      <c r="N310" s="66"/>
      <c r="O310" s="66"/>
    </row>
    <row r="311" spans="4:15" ht="12.75">
      <c r="D311" s="66"/>
      <c r="E311" s="66"/>
      <c r="F311" s="66"/>
      <c r="G311" s="66"/>
      <c r="H311" s="66"/>
      <c r="I311" s="66"/>
      <c r="J311" s="66"/>
      <c r="K311" s="66"/>
      <c r="L311" s="66"/>
      <c r="M311" s="66"/>
      <c r="N311" s="66"/>
      <c r="O311" s="66"/>
    </row>
    <row r="312" spans="4:15" ht="12.75">
      <c r="D312" s="66"/>
      <c r="E312" s="66"/>
      <c r="F312" s="66"/>
      <c r="G312" s="66"/>
      <c r="H312" s="66"/>
      <c r="I312" s="66"/>
      <c r="J312" s="66"/>
      <c r="K312" s="66"/>
      <c r="L312" s="66"/>
      <c r="M312" s="66"/>
      <c r="N312" s="66"/>
      <c r="O312" s="66"/>
    </row>
    <row r="313" spans="4:15" ht="12.75">
      <c r="D313" s="66"/>
      <c r="E313" s="66"/>
      <c r="F313" s="66"/>
      <c r="G313" s="66"/>
      <c r="H313" s="66"/>
      <c r="I313" s="66"/>
      <c r="J313" s="66"/>
      <c r="K313" s="66"/>
      <c r="L313" s="66"/>
      <c r="M313" s="66"/>
      <c r="N313" s="66"/>
      <c r="O313" s="66"/>
    </row>
    <row r="314" spans="4:15" ht="12.75">
      <c r="D314" s="66"/>
      <c r="E314" s="66"/>
      <c r="F314" s="66"/>
      <c r="G314" s="66"/>
      <c r="H314" s="66"/>
      <c r="I314" s="66"/>
      <c r="J314" s="66"/>
      <c r="K314" s="66"/>
      <c r="L314" s="66"/>
      <c r="M314" s="66"/>
      <c r="N314" s="66"/>
      <c r="O314" s="66"/>
    </row>
    <row r="315" spans="4:15" ht="12.75">
      <c r="D315" s="66"/>
      <c r="E315" s="66"/>
      <c r="F315" s="66"/>
      <c r="G315" s="66"/>
      <c r="H315" s="66"/>
      <c r="I315" s="66"/>
      <c r="J315" s="66"/>
      <c r="K315" s="66"/>
      <c r="L315" s="66"/>
      <c r="M315" s="66"/>
      <c r="N315" s="66"/>
      <c r="O315" s="66"/>
    </row>
    <row r="316" spans="4:15" ht="12.75">
      <c r="D316" s="66"/>
      <c r="E316" s="66"/>
      <c r="F316" s="66"/>
      <c r="G316" s="66"/>
      <c r="H316" s="66"/>
      <c r="I316" s="66"/>
      <c r="J316" s="66"/>
      <c r="K316" s="66"/>
      <c r="L316" s="66"/>
      <c r="M316" s="66"/>
      <c r="N316" s="66"/>
      <c r="O316" s="66"/>
    </row>
    <row r="317" spans="4:15" ht="12.75">
      <c r="D317" s="66"/>
      <c r="E317" s="66"/>
      <c r="F317" s="66"/>
      <c r="G317" s="66"/>
      <c r="H317" s="66"/>
      <c r="I317" s="66"/>
      <c r="J317" s="66"/>
      <c r="K317" s="66"/>
      <c r="L317" s="66"/>
      <c r="M317" s="66"/>
      <c r="N317" s="66"/>
      <c r="O317" s="66"/>
    </row>
    <row r="318" spans="4:15" ht="12.75">
      <c r="D318" s="66"/>
      <c r="E318" s="66"/>
      <c r="F318" s="66"/>
      <c r="G318" s="66"/>
      <c r="H318" s="66"/>
      <c r="I318" s="66"/>
      <c r="J318" s="66"/>
      <c r="K318" s="66"/>
      <c r="L318" s="66"/>
      <c r="M318" s="66"/>
      <c r="N318" s="66"/>
      <c r="O318" s="66"/>
    </row>
    <row r="319" spans="4:15" ht="12.75">
      <c r="D319" s="66"/>
      <c r="E319" s="66"/>
      <c r="F319" s="66"/>
      <c r="G319" s="66"/>
      <c r="H319" s="66"/>
      <c r="I319" s="66"/>
      <c r="J319" s="66"/>
      <c r="K319" s="66"/>
      <c r="L319" s="66"/>
      <c r="M319" s="66"/>
      <c r="N319" s="66"/>
      <c r="O319" s="66"/>
    </row>
    <row r="320" spans="4:15" ht="12.75">
      <c r="D320" s="66"/>
      <c r="E320" s="66"/>
      <c r="F320" s="66"/>
      <c r="G320" s="66"/>
      <c r="H320" s="66"/>
      <c r="I320" s="66"/>
      <c r="J320" s="66"/>
      <c r="K320" s="66"/>
      <c r="L320" s="66"/>
      <c r="M320" s="66"/>
      <c r="N320" s="66"/>
      <c r="O320" s="66"/>
    </row>
    <row r="321" spans="4:15" ht="12.75">
      <c r="D321" s="66"/>
      <c r="E321" s="66"/>
      <c r="F321" s="66"/>
      <c r="G321" s="66"/>
      <c r="H321" s="66"/>
      <c r="I321" s="66"/>
      <c r="J321" s="66"/>
      <c r="K321" s="66"/>
      <c r="L321" s="66"/>
      <c r="M321" s="66"/>
      <c r="N321" s="66"/>
      <c r="O321" s="66"/>
    </row>
    <row r="322" spans="4:15" ht="12.75">
      <c r="D322" s="66"/>
      <c r="E322" s="66"/>
      <c r="F322" s="66"/>
      <c r="G322" s="66"/>
      <c r="H322" s="66"/>
      <c r="I322" s="66"/>
      <c r="J322" s="66"/>
      <c r="K322" s="66"/>
      <c r="L322" s="66"/>
      <c r="M322" s="66"/>
      <c r="N322" s="66"/>
      <c r="O322" s="66"/>
    </row>
    <row r="323" spans="4:15" ht="12.75">
      <c r="D323" s="66"/>
      <c r="E323" s="66"/>
      <c r="F323" s="66"/>
      <c r="G323" s="66"/>
      <c r="H323" s="66"/>
      <c r="I323" s="66"/>
      <c r="J323" s="66"/>
      <c r="K323" s="66"/>
      <c r="L323" s="66"/>
      <c r="M323" s="66"/>
      <c r="N323" s="66"/>
      <c r="O323" s="66"/>
    </row>
    <row r="324" spans="4:15" ht="12.75">
      <c r="D324" s="66"/>
      <c r="E324" s="66"/>
      <c r="F324" s="66"/>
      <c r="G324" s="66"/>
      <c r="H324" s="66"/>
      <c r="I324" s="66"/>
      <c r="J324" s="66"/>
      <c r="K324" s="66"/>
      <c r="L324" s="66"/>
      <c r="M324" s="66"/>
      <c r="N324" s="66"/>
      <c r="O324" s="66"/>
    </row>
    <row r="325" spans="4:15" ht="12.75">
      <c r="D325" s="66"/>
      <c r="E325" s="66"/>
      <c r="F325" s="66"/>
      <c r="G325" s="66"/>
      <c r="H325" s="66"/>
      <c r="I325" s="66"/>
      <c r="J325" s="66"/>
      <c r="K325" s="66"/>
      <c r="L325" s="66"/>
      <c r="M325" s="66"/>
      <c r="N325" s="66"/>
      <c r="O325" s="66"/>
    </row>
    <row r="326" spans="4:15" ht="12.75">
      <c r="D326" s="66"/>
      <c r="E326" s="66"/>
      <c r="F326" s="66"/>
      <c r="G326" s="66"/>
      <c r="H326" s="66"/>
      <c r="I326" s="66"/>
      <c r="J326" s="66"/>
      <c r="K326" s="66"/>
      <c r="L326" s="66"/>
      <c r="M326" s="66"/>
      <c r="N326" s="66"/>
      <c r="O326" s="66"/>
    </row>
    <row r="327" spans="4:15" ht="12.75">
      <c r="D327" s="66"/>
      <c r="E327" s="66"/>
      <c r="F327" s="66"/>
      <c r="G327" s="66"/>
      <c r="H327" s="66"/>
      <c r="I327" s="66"/>
      <c r="J327" s="66"/>
      <c r="K327" s="66"/>
      <c r="L327" s="66"/>
      <c r="M327" s="66"/>
      <c r="N327" s="66"/>
      <c r="O327" s="66"/>
    </row>
    <row r="328" spans="4:15" ht="12.75">
      <c r="D328" s="66"/>
      <c r="E328" s="66"/>
      <c r="F328" s="66"/>
      <c r="G328" s="66"/>
      <c r="H328" s="66"/>
      <c r="I328" s="66"/>
      <c r="J328" s="66"/>
      <c r="K328" s="66"/>
      <c r="L328" s="66"/>
      <c r="M328" s="66"/>
      <c r="N328" s="66"/>
      <c r="O328" s="66"/>
    </row>
    <row r="329" spans="4:15" ht="12.75">
      <c r="D329" s="66"/>
      <c r="E329" s="66"/>
      <c r="F329" s="66"/>
      <c r="G329" s="66"/>
      <c r="H329" s="66"/>
      <c r="I329" s="66"/>
      <c r="J329" s="66"/>
      <c r="K329" s="66"/>
      <c r="L329" s="66"/>
      <c r="M329" s="66"/>
      <c r="N329" s="66"/>
      <c r="O329" s="66"/>
    </row>
    <row r="330" spans="4:15" ht="12.75">
      <c r="D330" s="66"/>
      <c r="E330" s="66"/>
      <c r="F330" s="66"/>
      <c r="G330" s="66"/>
      <c r="H330" s="66"/>
      <c r="I330" s="66"/>
      <c r="J330" s="66"/>
      <c r="K330" s="66"/>
      <c r="L330" s="66"/>
      <c r="M330" s="66"/>
      <c r="N330" s="66"/>
      <c r="O330" s="66"/>
    </row>
    <row r="331" spans="4:15" ht="12.75">
      <c r="D331" s="66"/>
      <c r="E331" s="66"/>
      <c r="F331" s="66"/>
      <c r="G331" s="66"/>
      <c r="H331" s="66"/>
      <c r="I331" s="66"/>
      <c r="J331" s="66"/>
      <c r="K331" s="66"/>
      <c r="L331" s="66"/>
      <c r="M331" s="66"/>
      <c r="N331" s="66"/>
      <c r="O331" s="66"/>
    </row>
    <row r="332" spans="4:15" ht="12.75">
      <c r="D332" s="66"/>
      <c r="E332" s="66"/>
      <c r="F332" s="66"/>
      <c r="G332" s="66"/>
      <c r="H332" s="66"/>
      <c r="I332" s="66"/>
      <c r="J332" s="66"/>
      <c r="K332" s="66"/>
      <c r="L332" s="66"/>
      <c r="M332" s="66"/>
      <c r="N332" s="66"/>
      <c r="O332" s="66"/>
    </row>
    <row r="333" spans="4:15" ht="12.75">
      <c r="D333" s="66"/>
      <c r="E333" s="66"/>
      <c r="F333" s="66"/>
      <c r="G333" s="66"/>
      <c r="H333" s="66"/>
      <c r="I333" s="66"/>
      <c r="J333" s="66"/>
      <c r="K333" s="66"/>
      <c r="L333" s="66"/>
      <c r="M333" s="66"/>
      <c r="N333" s="66"/>
      <c r="O333" s="66"/>
    </row>
    <row r="334" spans="4:15" ht="12.75">
      <c r="D334" s="66"/>
      <c r="E334" s="66"/>
      <c r="F334" s="66"/>
      <c r="G334" s="66"/>
      <c r="H334" s="66"/>
      <c r="I334" s="66"/>
      <c r="J334" s="66"/>
      <c r="K334" s="66"/>
      <c r="L334" s="66"/>
      <c r="M334" s="66"/>
      <c r="N334" s="66"/>
      <c r="O334" s="66"/>
    </row>
    <row r="335" spans="4:15" ht="12.75">
      <c r="D335" s="66"/>
      <c r="E335" s="66"/>
      <c r="F335" s="66"/>
      <c r="G335" s="66"/>
      <c r="H335" s="66"/>
      <c r="I335" s="66"/>
      <c r="J335" s="66"/>
      <c r="K335" s="66"/>
      <c r="L335" s="66"/>
      <c r="M335" s="66"/>
      <c r="N335" s="66"/>
      <c r="O335" s="66"/>
    </row>
    <row r="336" spans="4:15" ht="12.75">
      <c r="D336" s="66"/>
      <c r="E336" s="66"/>
      <c r="F336" s="66"/>
      <c r="G336" s="66"/>
      <c r="H336" s="66"/>
      <c r="I336" s="66"/>
      <c r="J336" s="66"/>
      <c r="K336" s="66"/>
      <c r="L336" s="66"/>
      <c r="M336" s="66"/>
      <c r="N336" s="66"/>
      <c r="O336" s="66"/>
    </row>
    <row r="337" spans="4:15" ht="12.75">
      <c r="D337" s="66"/>
      <c r="E337" s="66"/>
      <c r="F337" s="66"/>
      <c r="G337" s="66"/>
      <c r="H337" s="66"/>
      <c r="I337" s="66"/>
      <c r="J337" s="66"/>
      <c r="K337" s="66"/>
      <c r="L337" s="66"/>
      <c r="M337" s="66"/>
      <c r="N337" s="66"/>
      <c r="O337" s="66"/>
    </row>
    <row r="338" spans="4:15" ht="12.75">
      <c r="D338" s="66"/>
      <c r="E338" s="66"/>
      <c r="F338" s="66"/>
      <c r="G338" s="66"/>
      <c r="H338" s="66"/>
      <c r="I338" s="66"/>
      <c r="J338" s="66"/>
      <c r="K338" s="66"/>
      <c r="L338" s="66"/>
      <c r="M338" s="66"/>
      <c r="N338" s="66"/>
      <c r="O338" s="66"/>
    </row>
    <row r="339" spans="4:15" ht="12.75">
      <c r="D339" s="66"/>
      <c r="E339" s="66"/>
      <c r="F339" s="66"/>
      <c r="G339" s="66"/>
      <c r="H339" s="66"/>
      <c r="I339" s="66"/>
      <c r="J339" s="66"/>
      <c r="K339" s="66"/>
      <c r="L339" s="66"/>
      <c r="M339" s="66"/>
      <c r="N339" s="66"/>
      <c r="O339" s="66"/>
    </row>
    <row r="340" spans="4:15" ht="12.75">
      <c r="D340" s="66"/>
      <c r="E340" s="66"/>
      <c r="F340" s="66"/>
      <c r="G340" s="66"/>
      <c r="H340" s="66"/>
      <c r="I340" s="66"/>
      <c r="J340" s="66"/>
      <c r="K340" s="66"/>
      <c r="L340" s="66"/>
      <c r="M340" s="66"/>
      <c r="N340" s="66"/>
      <c r="O340" s="66"/>
    </row>
    <row r="341" spans="4:15" ht="12.75">
      <c r="D341" s="66"/>
      <c r="E341" s="66"/>
      <c r="F341" s="66"/>
      <c r="G341" s="66"/>
      <c r="H341" s="66"/>
      <c r="I341" s="66"/>
      <c r="J341" s="66"/>
      <c r="K341" s="66"/>
      <c r="L341" s="66"/>
      <c r="M341" s="66"/>
      <c r="N341" s="66"/>
      <c r="O341" s="66"/>
    </row>
    <row r="342" spans="4:15" ht="12.75">
      <c r="D342" s="66"/>
      <c r="E342" s="66"/>
      <c r="F342" s="66"/>
      <c r="G342" s="66"/>
      <c r="H342" s="66"/>
      <c r="I342" s="66"/>
      <c r="J342" s="66"/>
      <c r="K342" s="66"/>
      <c r="L342" s="66"/>
      <c r="M342" s="66"/>
      <c r="N342" s="66"/>
      <c r="O342" s="66"/>
    </row>
    <row r="343" spans="4:15" ht="12.75">
      <c r="D343" s="66"/>
      <c r="E343" s="66"/>
      <c r="F343" s="66"/>
      <c r="G343" s="66"/>
      <c r="H343" s="66"/>
      <c r="I343" s="66"/>
      <c r="J343" s="66"/>
      <c r="K343" s="66"/>
      <c r="L343" s="66"/>
      <c r="M343" s="66"/>
      <c r="N343" s="66"/>
      <c r="O343" s="66"/>
    </row>
    <row r="344" spans="4:15" ht="12.75">
      <c r="D344" s="66"/>
      <c r="E344" s="66"/>
      <c r="F344" s="66"/>
      <c r="G344" s="66"/>
      <c r="H344" s="66"/>
      <c r="I344" s="66"/>
      <c r="J344" s="66"/>
      <c r="K344" s="66"/>
      <c r="L344" s="66"/>
      <c r="M344" s="66"/>
      <c r="N344" s="66"/>
      <c r="O344" s="66"/>
    </row>
    <row r="345" spans="4:15" ht="12.75">
      <c r="D345" s="66"/>
      <c r="E345" s="66"/>
      <c r="F345" s="66"/>
      <c r="G345" s="66"/>
      <c r="H345" s="66"/>
      <c r="I345" s="66"/>
      <c r="J345" s="66"/>
      <c r="K345" s="66"/>
      <c r="L345" s="66"/>
      <c r="M345" s="66"/>
      <c r="N345" s="66"/>
      <c r="O345" s="66"/>
    </row>
    <row r="346" spans="4:15" ht="12.75">
      <c r="D346" s="66"/>
      <c r="E346" s="66"/>
      <c r="F346" s="66"/>
      <c r="G346" s="66"/>
      <c r="H346" s="66"/>
      <c r="I346" s="66"/>
      <c r="J346" s="66"/>
      <c r="K346" s="66"/>
      <c r="L346" s="66"/>
      <c r="M346" s="66"/>
      <c r="N346" s="66"/>
      <c r="O346" s="66"/>
    </row>
    <row r="347" spans="4:15" ht="12.75">
      <c r="D347" s="66"/>
      <c r="E347" s="66"/>
      <c r="F347" s="66"/>
      <c r="G347" s="66"/>
      <c r="H347" s="66"/>
      <c r="I347" s="66"/>
      <c r="J347" s="66"/>
      <c r="K347" s="66"/>
      <c r="L347" s="66"/>
      <c r="M347" s="66"/>
      <c r="N347" s="66"/>
      <c r="O347" s="66"/>
    </row>
    <row r="348" spans="4:15" ht="12.75">
      <c r="D348" s="66"/>
      <c r="E348" s="66"/>
      <c r="F348" s="66"/>
      <c r="G348" s="66"/>
      <c r="H348" s="66"/>
      <c r="I348" s="66"/>
      <c r="J348" s="66"/>
      <c r="K348" s="66"/>
      <c r="L348" s="66"/>
      <c r="M348" s="66"/>
      <c r="N348" s="66"/>
      <c r="O348" s="66"/>
    </row>
    <row r="349" spans="4:15" ht="12.75">
      <c r="D349" s="66"/>
      <c r="E349" s="66"/>
      <c r="F349" s="66"/>
      <c r="G349" s="66"/>
      <c r="H349" s="66"/>
      <c r="I349" s="66"/>
      <c r="J349" s="66"/>
      <c r="K349" s="66"/>
      <c r="L349" s="66"/>
      <c r="M349" s="66"/>
      <c r="N349" s="66"/>
      <c r="O349" s="66"/>
    </row>
    <row r="350" spans="4:15" ht="12.75">
      <c r="D350" s="66"/>
      <c r="E350" s="66"/>
      <c r="F350" s="66"/>
      <c r="G350" s="66"/>
      <c r="H350" s="66"/>
      <c r="I350" s="66"/>
      <c r="J350" s="66"/>
      <c r="K350" s="66"/>
      <c r="L350" s="66"/>
      <c r="M350" s="66"/>
      <c r="N350" s="66"/>
      <c r="O350" s="66"/>
    </row>
    <row r="351" spans="4:15" ht="12.75">
      <c r="D351" s="66"/>
      <c r="E351" s="66"/>
      <c r="F351" s="66"/>
      <c r="G351" s="66"/>
      <c r="H351" s="66"/>
      <c r="I351" s="66"/>
      <c r="J351" s="66"/>
      <c r="K351" s="66"/>
      <c r="L351" s="66"/>
      <c r="M351" s="66"/>
      <c r="N351" s="66"/>
      <c r="O351" s="66"/>
    </row>
    <row r="352" spans="4:15" ht="12.75">
      <c r="D352" s="66"/>
      <c r="E352" s="66"/>
      <c r="F352" s="66"/>
      <c r="G352" s="66"/>
      <c r="H352" s="66"/>
      <c r="I352" s="66"/>
      <c r="J352" s="66"/>
      <c r="K352" s="66"/>
      <c r="L352" s="66"/>
      <c r="M352" s="66"/>
      <c r="N352" s="66"/>
      <c r="O352" s="66"/>
    </row>
    <row r="353" spans="4:15" ht="12.75">
      <c r="D353" s="66"/>
      <c r="E353" s="66"/>
      <c r="F353" s="66"/>
      <c r="G353" s="66"/>
      <c r="H353" s="66"/>
      <c r="I353" s="66"/>
      <c r="J353" s="66"/>
      <c r="K353" s="66"/>
      <c r="L353" s="66"/>
      <c r="M353" s="66"/>
      <c r="N353" s="66"/>
      <c r="O353" s="66"/>
    </row>
    <row r="354" spans="4:15" ht="12.75">
      <c r="D354" s="66"/>
      <c r="E354" s="66"/>
      <c r="F354" s="66"/>
      <c r="G354" s="66"/>
      <c r="H354" s="66"/>
      <c r="I354" s="66"/>
      <c r="J354" s="66"/>
      <c r="K354" s="66"/>
      <c r="L354" s="66"/>
      <c r="M354" s="66"/>
      <c r="N354" s="66"/>
      <c r="O354" s="66"/>
    </row>
    <row r="355" spans="4:15" ht="12.75">
      <c r="D355" s="66"/>
      <c r="E355" s="66"/>
      <c r="F355" s="66"/>
      <c r="G355" s="66"/>
      <c r="H355" s="66"/>
      <c r="I355" s="66"/>
      <c r="J355" s="66"/>
      <c r="K355" s="66"/>
      <c r="L355" s="66"/>
      <c r="M355" s="66"/>
      <c r="N355" s="66"/>
      <c r="O355" s="66"/>
    </row>
    <row r="356" spans="4:15" ht="12.75">
      <c r="D356" s="66"/>
      <c r="E356" s="66"/>
      <c r="F356" s="66"/>
      <c r="G356" s="66"/>
      <c r="H356" s="66"/>
      <c r="I356" s="66"/>
      <c r="J356" s="66"/>
      <c r="K356" s="66"/>
      <c r="L356" s="66"/>
      <c r="M356" s="66"/>
      <c r="N356" s="66"/>
      <c r="O356" s="66"/>
    </row>
    <row r="357" spans="4:15" ht="12.75">
      <c r="D357" s="66"/>
      <c r="E357" s="66"/>
      <c r="F357" s="66"/>
      <c r="G357" s="66"/>
      <c r="H357" s="66"/>
      <c r="I357" s="66"/>
      <c r="J357" s="66"/>
      <c r="K357" s="66"/>
      <c r="L357" s="66"/>
      <c r="M357" s="66"/>
      <c r="N357" s="66"/>
      <c r="O357" s="66"/>
    </row>
    <row r="358" spans="4:15" ht="12.75">
      <c r="D358" s="66"/>
      <c r="E358" s="66"/>
      <c r="F358" s="66"/>
      <c r="G358" s="66"/>
      <c r="H358" s="66"/>
      <c r="I358" s="66"/>
      <c r="J358" s="66"/>
      <c r="K358" s="66"/>
      <c r="L358" s="66"/>
      <c r="M358" s="66"/>
      <c r="N358" s="66"/>
      <c r="O358" s="66"/>
    </row>
    <row r="359" spans="4:15" ht="12.75">
      <c r="D359" s="66"/>
      <c r="E359" s="66"/>
      <c r="F359" s="66"/>
      <c r="G359" s="66"/>
      <c r="H359" s="66"/>
      <c r="I359" s="66"/>
      <c r="J359" s="66"/>
      <c r="K359" s="66"/>
      <c r="L359" s="66"/>
      <c r="M359" s="66"/>
      <c r="N359" s="66"/>
      <c r="O359" s="66"/>
    </row>
    <row r="360" spans="4:15" ht="12.75">
      <c r="D360" s="66"/>
      <c r="E360" s="66"/>
      <c r="F360" s="66"/>
      <c r="G360" s="66"/>
      <c r="H360" s="66"/>
      <c r="I360" s="66"/>
      <c r="J360" s="66"/>
      <c r="K360" s="66"/>
      <c r="L360" s="66"/>
      <c r="M360" s="66"/>
      <c r="N360" s="66"/>
      <c r="O360" s="66"/>
    </row>
    <row r="361" spans="4:15" ht="12.75">
      <c r="D361" s="66"/>
      <c r="E361" s="66"/>
      <c r="F361" s="66"/>
      <c r="G361" s="66"/>
      <c r="H361" s="66"/>
      <c r="I361" s="66"/>
      <c r="J361" s="66"/>
      <c r="K361" s="66"/>
      <c r="L361" s="66"/>
      <c r="M361" s="66"/>
      <c r="N361" s="66"/>
      <c r="O361" s="66"/>
    </row>
    <row r="362" spans="4:15" ht="12.75">
      <c r="D362" s="66"/>
      <c r="E362" s="66"/>
      <c r="F362" s="66"/>
      <c r="G362" s="66"/>
      <c r="H362" s="66"/>
      <c r="I362" s="66"/>
      <c r="J362" s="66"/>
      <c r="K362" s="66"/>
      <c r="L362" s="66"/>
      <c r="M362" s="66"/>
      <c r="N362" s="66"/>
      <c r="O362" s="66"/>
    </row>
    <row r="363" spans="4:15" ht="12.75">
      <c r="D363" s="66"/>
      <c r="E363" s="66"/>
      <c r="F363" s="66"/>
      <c r="G363" s="66"/>
      <c r="H363" s="66"/>
      <c r="I363" s="66"/>
      <c r="J363" s="66"/>
      <c r="K363" s="66"/>
      <c r="L363" s="66"/>
      <c r="M363" s="66"/>
      <c r="N363" s="66"/>
      <c r="O363" s="66"/>
    </row>
    <row r="364" spans="4:15" ht="12.75">
      <c r="D364" s="66"/>
      <c r="E364" s="66"/>
      <c r="F364" s="66"/>
      <c r="G364" s="66"/>
      <c r="H364" s="66"/>
      <c r="I364" s="66"/>
      <c r="J364" s="66"/>
      <c r="K364" s="66"/>
      <c r="L364" s="66"/>
      <c r="M364" s="66"/>
      <c r="N364" s="66"/>
      <c r="O364" s="66"/>
    </row>
    <row r="365" spans="4:15" ht="12.75">
      <c r="D365" s="66"/>
      <c r="E365" s="66"/>
      <c r="F365" s="66"/>
      <c r="G365" s="66"/>
      <c r="H365" s="66"/>
      <c r="I365" s="66"/>
      <c r="J365" s="66"/>
      <c r="K365" s="66"/>
      <c r="L365" s="66"/>
      <c r="M365" s="66"/>
      <c r="N365" s="66"/>
      <c r="O365" s="66"/>
    </row>
    <row r="366" spans="4:15" ht="12.75">
      <c r="D366" s="66"/>
      <c r="E366" s="66"/>
      <c r="F366" s="66"/>
      <c r="G366" s="66"/>
      <c r="H366" s="66"/>
      <c r="I366" s="66"/>
      <c r="J366" s="66"/>
      <c r="K366" s="66"/>
      <c r="L366" s="66"/>
      <c r="M366" s="66"/>
      <c r="N366" s="66"/>
      <c r="O366" s="66"/>
    </row>
    <row r="367" spans="4:15" ht="12.75">
      <c r="D367" s="66"/>
      <c r="E367" s="66"/>
      <c r="F367" s="66"/>
      <c r="G367" s="66"/>
      <c r="H367" s="66"/>
      <c r="I367" s="66"/>
      <c r="J367" s="66"/>
      <c r="K367" s="66"/>
      <c r="L367" s="66"/>
      <c r="M367" s="66"/>
      <c r="N367" s="66"/>
      <c r="O367" s="66"/>
    </row>
    <row r="368" spans="4:15" ht="12.75">
      <c r="D368" s="66"/>
      <c r="E368" s="66"/>
      <c r="F368" s="66"/>
      <c r="G368" s="66"/>
      <c r="H368" s="66"/>
      <c r="I368" s="66"/>
      <c r="J368" s="66"/>
      <c r="K368" s="66"/>
      <c r="L368" s="66"/>
      <c r="M368" s="66"/>
      <c r="N368" s="66"/>
      <c r="O368" s="66"/>
    </row>
    <row r="369" spans="4:15" ht="12.75">
      <c r="D369" s="66"/>
      <c r="E369" s="66"/>
      <c r="F369" s="66"/>
      <c r="G369" s="66"/>
      <c r="H369" s="66"/>
      <c r="I369" s="66"/>
      <c r="J369" s="66"/>
      <c r="K369" s="66"/>
      <c r="L369" s="66"/>
      <c r="M369" s="66"/>
      <c r="N369" s="66"/>
      <c r="O369" s="66"/>
    </row>
    <row r="370" spans="4:15" ht="12.75">
      <c r="D370" s="66"/>
      <c r="E370" s="66"/>
      <c r="F370" s="66"/>
      <c r="G370" s="66"/>
      <c r="H370" s="66"/>
      <c r="I370" s="66"/>
      <c r="J370" s="66"/>
      <c r="K370" s="66"/>
      <c r="L370" s="66"/>
      <c r="M370" s="66"/>
      <c r="N370" s="66"/>
      <c r="O370" s="66"/>
    </row>
    <row r="371" spans="4:15" ht="12.75">
      <c r="D371" s="66"/>
      <c r="E371" s="66"/>
      <c r="F371" s="66"/>
      <c r="G371" s="66"/>
      <c r="H371" s="66"/>
      <c r="I371" s="66"/>
      <c r="J371" s="66"/>
      <c r="K371" s="66"/>
      <c r="L371" s="66"/>
      <c r="M371" s="66"/>
      <c r="N371" s="66"/>
      <c r="O371" s="66"/>
    </row>
    <row r="372" spans="4:15" ht="12.75">
      <c r="D372" s="66"/>
      <c r="E372" s="66"/>
      <c r="F372" s="66"/>
      <c r="G372" s="66"/>
      <c r="H372" s="66"/>
      <c r="I372" s="66"/>
      <c r="J372" s="66"/>
      <c r="K372" s="66"/>
      <c r="L372" s="66"/>
      <c r="M372" s="66"/>
      <c r="N372" s="66"/>
      <c r="O372" s="66"/>
    </row>
    <row r="373" spans="4:15" ht="12.75">
      <c r="D373" s="66"/>
      <c r="E373" s="66"/>
      <c r="F373" s="66"/>
      <c r="G373" s="66"/>
      <c r="H373" s="66"/>
      <c r="I373" s="66"/>
      <c r="J373" s="66"/>
      <c r="K373" s="66"/>
      <c r="L373" s="66"/>
      <c r="M373" s="66"/>
      <c r="N373" s="66"/>
      <c r="O373" s="66"/>
    </row>
    <row r="374" spans="4:15" ht="12.75">
      <c r="D374" s="66"/>
      <c r="E374" s="66"/>
      <c r="F374" s="66"/>
      <c r="G374" s="66"/>
      <c r="H374" s="66"/>
      <c r="I374" s="66"/>
      <c r="J374" s="66"/>
      <c r="K374" s="66"/>
      <c r="L374" s="66"/>
      <c r="M374" s="66"/>
      <c r="N374" s="66"/>
      <c r="O374" s="66"/>
    </row>
    <row r="375" spans="4:15" ht="12.75">
      <c r="D375" s="66"/>
      <c r="E375" s="66"/>
      <c r="F375" s="66"/>
      <c r="G375" s="66"/>
      <c r="H375" s="66"/>
      <c r="I375" s="66"/>
      <c r="J375" s="66"/>
      <c r="K375" s="66"/>
      <c r="L375" s="66"/>
      <c r="M375" s="66"/>
      <c r="N375" s="66"/>
      <c r="O375" s="66"/>
    </row>
    <row r="376" spans="4:15" ht="12.75">
      <c r="D376" s="66"/>
      <c r="E376" s="66"/>
      <c r="F376" s="66"/>
      <c r="G376" s="66"/>
      <c r="H376" s="66"/>
      <c r="I376" s="66"/>
      <c r="J376" s="66"/>
      <c r="K376" s="66"/>
      <c r="L376" s="66"/>
      <c r="M376" s="66"/>
      <c r="N376" s="66"/>
      <c r="O376" s="66"/>
    </row>
    <row r="377" spans="4:15" ht="12.75">
      <c r="D377" s="66"/>
      <c r="E377" s="66"/>
      <c r="F377" s="66"/>
      <c r="G377" s="66"/>
      <c r="H377" s="66"/>
      <c r="I377" s="66"/>
      <c r="J377" s="66"/>
      <c r="K377" s="66"/>
      <c r="L377" s="66"/>
      <c r="M377" s="66"/>
      <c r="N377" s="66"/>
      <c r="O377" s="66"/>
    </row>
    <row r="378" spans="4:15" ht="12.75">
      <c r="D378" s="66"/>
      <c r="E378" s="66"/>
      <c r="F378" s="66"/>
      <c r="G378" s="66"/>
      <c r="H378" s="66"/>
      <c r="I378" s="66"/>
      <c r="J378" s="66"/>
      <c r="K378" s="66"/>
      <c r="L378" s="66"/>
      <c r="M378" s="66"/>
      <c r="N378" s="66"/>
      <c r="O378" s="66"/>
    </row>
    <row r="379" spans="4:15" ht="12.75">
      <c r="D379" s="66"/>
      <c r="E379" s="66"/>
      <c r="F379" s="66"/>
      <c r="G379" s="66"/>
      <c r="H379" s="66"/>
      <c r="I379" s="66"/>
      <c r="J379" s="66"/>
      <c r="K379" s="66"/>
      <c r="L379" s="66"/>
      <c r="M379" s="66"/>
      <c r="N379" s="66"/>
      <c r="O379" s="66"/>
    </row>
    <row r="380" spans="4:15" ht="12.75">
      <c r="D380" s="66"/>
      <c r="E380" s="66"/>
      <c r="F380" s="66"/>
      <c r="G380" s="66"/>
      <c r="H380" s="66"/>
      <c r="I380" s="66"/>
      <c r="J380" s="66"/>
      <c r="K380" s="66"/>
      <c r="L380" s="66"/>
      <c r="M380" s="66"/>
      <c r="N380" s="66"/>
      <c r="O380" s="66"/>
    </row>
    <row r="381" spans="4:15" ht="12.75">
      <c r="D381" s="66"/>
      <c r="E381" s="66"/>
      <c r="F381" s="66"/>
      <c r="G381" s="66"/>
      <c r="H381" s="66"/>
      <c r="I381" s="66"/>
      <c r="J381" s="66"/>
      <c r="K381" s="66"/>
      <c r="L381" s="66"/>
      <c r="M381" s="66"/>
      <c r="N381" s="66"/>
      <c r="O381" s="66"/>
    </row>
    <row r="382" spans="4:15" ht="12.75">
      <c r="D382" s="66"/>
      <c r="E382" s="66"/>
      <c r="F382" s="66"/>
      <c r="G382" s="66"/>
      <c r="H382" s="66"/>
      <c r="I382" s="66"/>
      <c r="J382" s="66"/>
      <c r="K382" s="66"/>
      <c r="L382" s="66"/>
      <c r="M382" s="66"/>
      <c r="N382" s="66"/>
      <c r="O382" s="66"/>
    </row>
    <row r="383" spans="4:15" ht="12.75">
      <c r="D383" s="66"/>
      <c r="E383" s="66"/>
      <c r="F383" s="66"/>
      <c r="G383" s="66"/>
      <c r="H383" s="66"/>
      <c r="I383" s="66"/>
      <c r="J383" s="66"/>
      <c r="K383" s="66"/>
      <c r="L383" s="66"/>
      <c r="M383" s="66"/>
      <c r="N383" s="66"/>
      <c r="O383" s="66"/>
    </row>
  </sheetData>
  <sheetProtection/>
  <mergeCells count="10">
    <mergeCell ref="A66:C66"/>
    <mergeCell ref="A58:C58"/>
    <mergeCell ref="A50:C50"/>
    <mergeCell ref="A34:C34"/>
    <mergeCell ref="A2:C5"/>
    <mergeCell ref="M1:O1"/>
    <mergeCell ref="J1:L1"/>
    <mergeCell ref="G1:I1"/>
    <mergeCell ref="D1:F1"/>
    <mergeCell ref="A1:C1"/>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O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C1"/>
    </sheetView>
  </sheetViews>
  <sheetFormatPr defaultColWidth="9.421875" defaultRowHeight="12.75"/>
  <cols>
    <col min="1" max="1" width="12.421875" style="0" customWidth="1"/>
    <col min="2" max="2" width="9.28125" style="0" bestFit="1" customWidth="1"/>
    <col min="3" max="3" width="19.8515625" style="0" bestFit="1" customWidth="1"/>
    <col min="4" max="4" width="12.28125" style="0" bestFit="1" customWidth="1"/>
    <col min="5" max="5" width="9.28125" style="0" bestFit="1" customWidth="1"/>
    <col min="6" max="6" width="21.28125" style="0" bestFit="1" customWidth="1"/>
    <col min="7" max="7" width="12.28125" style="0" bestFit="1" customWidth="1"/>
    <col min="8" max="8" width="9.28125" style="0" bestFit="1" customWidth="1"/>
    <col min="9" max="9" width="21.28125" style="0" bestFit="1" customWidth="1"/>
    <col min="10" max="10" width="12.28125" style="0" bestFit="1" customWidth="1"/>
    <col min="11" max="11" width="9.28125" style="0" bestFit="1" customWidth="1"/>
    <col min="12" max="12" width="21.28125" style="0" bestFit="1" customWidth="1"/>
    <col min="13" max="13" width="12.28125" style="0" bestFit="1" customWidth="1"/>
    <col min="14" max="14" width="9.28125" style="0" bestFit="1" customWidth="1"/>
    <col min="15" max="15" width="21.28125" style="0" bestFit="1" customWidth="1"/>
    <col min="16" max="16384" width="9.421875" style="46" customWidth="1"/>
  </cols>
  <sheetData>
    <row r="1" spans="1:15" ht="21.75" thickBot="1" thickTop="1">
      <c r="A1" s="363" t="s">
        <v>79</v>
      </c>
      <c r="B1" s="364"/>
      <c r="C1" s="365"/>
      <c r="D1" s="357" t="s">
        <v>155</v>
      </c>
      <c r="E1" s="358"/>
      <c r="F1" s="359"/>
      <c r="G1" s="354" t="s">
        <v>152</v>
      </c>
      <c r="H1" s="355"/>
      <c r="I1" s="356"/>
      <c r="J1" s="351" t="s">
        <v>154</v>
      </c>
      <c r="K1" s="352"/>
      <c r="L1" s="353"/>
      <c r="M1" s="348" t="s">
        <v>153</v>
      </c>
      <c r="N1" s="349"/>
      <c r="O1" s="350"/>
    </row>
    <row r="2" spans="1:15" ht="13.5" customHeight="1" thickTop="1">
      <c r="A2" s="340" t="s">
        <v>126</v>
      </c>
      <c r="B2" s="341"/>
      <c r="C2" s="342"/>
      <c r="D2" s="226" t="s">
        <v>109</v>
      </c>
      <c r="E2" s="227">
        <f>1/((1/E17)+(1/E19)+(1/E20))</f>
        <v>0.05378501735848036</v>
      </c>
      <c r="F2" s="112" t="s">
        <v>112</v>
      </c>
      <c r="G2" s="228" t="s">
        <v>109</v>
      </c>
      <c r="H2" s="229">
        <f>1/((1/H17)+(1/H19)+(1/H20))</f>
        <v>0.20363286978065126</v>
      </c>
      <c r="I2" s="180" t="s">
        <v>112</v>
      </c>
      <c r="J2" s="230" t="s">
        <v>109</v>
      </c>
      <c r="K2" s="231">
        <f>1/((1/K17)+(1/K19)+(1/K20))</f>
        <v>0.22625874420072362</v>
      </c>
      <c r="L2" s="123" t="s">
        <v>112</v>
      </c>
      <c r="M2" s="232" t="s">
        <v>109</v>
      </c>
      <c r="N2" s="233">
        <f>1/((1/N17)+(1/N19)+(1/N20))</f>
        <v>0.15707114193774488</v>
      </c>
      <c r="O2" s="107" t="s">
        <v>112</v>
      </c>
    </row>
    <row r="3" spans="1:15" ht="13.5" thickBot="1">
      <c r="A3" s="343"/>
      <c r="B3" s="344"/>
      <c r="C3" s="345"/>
      <c r="D3" s="111" t="s">
        <v>108</v>
      </c>
      <c r="E3" s="174">
        <f>1/((1/E17)+(1/E18)+(1/E20))</f>
        <v>0.24552959987714104</v>
      </c>
      <c r="F3" s="109" t="s">
        <v>112</v>
      </c>
      <c r="G3" s="178" t="s">
        <v>108</v>
      </c>
      <c r="H3" s="179">
        <f>1/((1/H17)+(1/H18)+(1/H20))</f>
        <v>0.29899309829774284</v>
      </c>
      <c r="I3" s="177" t="s">
        <v>112</v>
      </c>
      <c r="J3" s="122" t="s">
        <v>108</v>
      </c>
      <c r="K3" s="170">
        <f>1/((1/K17)+(1/K18)+(1/K20))</f>
        <v>0.33221455366415875</v>
      </c>
      <c r="L3" s="120" t="s">
        <v>112</v>
      </c>
      <c r="M3" s="106" t="s">
        <v>108</v>
      </c>
      <c r="N3" s="172">
        <f>1/((1/N17)+(1/N18)+(1/N20))</f>
        <v>0.20832022115056534</v>
      </c>
      <c r="O3" s="104" t="s">
        <v>112</v>
      </c>
    </row>
    <row r="4" spans="1:15" ht="12.75">
      <c r="A4" s="343"/>
      <c r="B4" s="344"/>
      <c r="C4" s="345"/>
      <c r="D4" s="110" t="s">
        <v>109</v>
      </c>
      <c r="E4" s="173">
        <f>E2/E49</f>
        <v>0.0019900456422637753</v>
      </c>
      <c r="F4" s="112" t="s">
        <v>113</v>
      </c>
      <c r="G4" s="175" t="s">
        <v>109</v>
      </c>
      <c r="H4" s="176">
        <f>H2/H39</f>
        <v>0.0075344161818841045</v>
      </c>
      <c r="I4" s="180" t="s">
        <v>113</v>
      </c>
      <c r="J4" s="121" t="s">
        <v>109</v>
      </c>
      <c r="K4" s="169">
        <f>K2/K39</f>
        <v>0.008371573535426783</v>
      </c>
      <c r="L4" s="123" t="s">
        <v>113</v>
      </c>
      <c r="M4" s="105" t="s">
        <v>109</v>
      </c>
      <c r="N4" s="171">
        <f>N2/N39</f>
        <v>0.005811632251696566</v>
      </c>
      <c r="O4" s="107" t="s">
        <v>113</v>
      </c>
    </row>
    <row r="5" spans="1:15" ht="13.5" thickBot="1">
      <c r="A5" s="346"/>
      <c r="B5" s="344"/>
      <c r="C5" s="347"/>
      <c r="D5" s="111" t="s">
        <v>108</v>
      </c>
      <c r="E5" s="174">
        <f>E3/E49</f>
        <v>0.009084595195454228</v>
      </c>
      <c r="F5" s="113" t="s">
        <v>113</v>
      </c>
      <c r="G5" s="178" t="s">
        <v>108</v>
      </c>
      <c r="H5" s="179">
        <f>H3/H39</f>
        <v>0.011062744637016496</v>
      </c>
      <c r="I5" s="181" t="s">
        <v>113</v>
      </c>
      <c r="J5" s="122" t="s">
        <v>108</v>
      </c>
      <c r="K5" s="170">
        <f>K3/K39</f>
        <v>0.012291938485573885</v>
      </c>
      <c r="L5" s="124" t="s">
        <v>113</v>
      </c>
      <c r="M5" s="106" t="s">
        <v>108</v>
      </c>
      <c r="N5" s="172">
        <f>N3/N39</f>
        <v>0.007707848182570925</v>
      </c>
      <c r="O5" s="108" t="s">
        <v>113</v>
      </c>
    </row>
    <row r="6" spans="1:15" ht="13.5" thickTop="1">
      <c r="A6" t="s">
        <v>57</v>
      </c>
      <c r="B6" s="258">
        <v>1E-06</v>
      </c>
      <c r="D6" s="110" t="s">
        <v>109</v>
      </c>
      <c r="E6" s="173">
        <f>E2*E12*E50*E51</f>
        <v>6.038033722758403E-13</v>
      </c>
      <c r="F6" s="112" t="s">
        <v>114</v>
      </c>
      <c r="G6" s="175" t="s">
        <v>109</v>
      </c>
      <c r="H6" s="176">
        <f>H2*H12*H40*H41</f>
        <v>2.286030934233359E-12</v>
      </c>
      <c r="I6" s="180" t="s">
        <v>114</v>
      </c>
      <c r="J6" s="121" t="s">
        <v>109</v>
      </c>
      <c r="K6" s="169">
        <f>K2*K12*K40*K41</f>
        <v>2.540034371370399E-12</v>
      </c>
      <c r="L6" s="123" t="s">
        <v>114</v>
      </c>
      <c r="M6" s="105" t="s">
        <v>109</v>
      </c>
      <c r="N6" s="171">
        <f>N2*N12*N40*N41</f>
        <v>1.7633179247133583E-12</v>
      </c>
      <c r="O6" s="107" t="s">
        <v>114</v>
      </c>
    </row>
    <row r="7" spans="1:15" ht="13.5" thickBot="1">
      <c r="A7" s="75" t="s">
        <v>220</v>
      </c>
      <c r="B7" s="301">
        <v>1.1248E-10</v>
      </c>
      <c r="C7" s="78" t="s">
        <v>136</v>
      </c>
      <c r="D7" s="111" t="s">
        <v>108</v>
      </c>
      <c r="E7" s="174">
        <f>E3*E12*E50*E51</f>
        <v>2.7563735716816773E-12</v>
      </c>
      <c r="F7" s="113" t="s">
        <v>114</v>
      </c>
      <c r="G7" s="178" t="s">
        <v>108</v>
      </c>
      <c r="H7" s="179">
        <f>H3*H12*H40*H41</f>
        <v>3.356567496039193E-12</v>
      </c>
      <c r="I7" s="181" t="s">
        <v>114</v>
      </c>
      <c r="J7" s="122" t="s">
        <v>108</v>
      </c>
      <c r="K7" s="170">
        <f>K3*K12*K40*K41</f>
        <v>3.729519440043548E-12</v>
      </c>
      <c r="L7" s="124" t="s">
        <v>114</v>
      </c>
      <c r="M7" s="106" t="s">
        <v>108</v>
      </c>
      <c r="N7" s="172">
        <f>N3*N12*N40*N41</f>
        <v>2.3386522533886952E-12</v>
      </c>
      <c r="O7" s="108" t="s">
        <v>114</v>
      </c>
    </row>
    <row r="8" spans="1:14" ht="12.75">
      <c r="A8" s="75" t="s">
        <v>221</v>
      </c>
      <c r="B8" s="39">
        <v>4.255E-11</v>
      </c>
      <c r="C8" s="75" t="s">
        <v>136</v>
      </c>
      <c r="D8" t="s">
        <v>57</v>
      </c>
      <c r="E8" s="45">
        <f>B6</f>
        <v>1E-06</v>
      </c>
      <c r="G8" t="s">
        <v>57</v>
      </c>
      <c r="H8" s="45">
        <f>B6</f>
        <v>1E-06</v>
      </c>
      <c r="J8" t="s">
        <v>57</v>
      </c>
      <c r="K8" s="45">
        <f>B6</f>
        <v>1E-06</v>
      </c>
      <c r="M8" t="s">
        <v>57</v>
      </c>
      <c r="N8" s="45">
        <f>B6</f>
        <v>1E-06</v>
      </c>
    </row>
    <row r="9" spans="1:15" ht="12.75">
      <c r="A9" s="81" t="s">
        <v>222</v>
      </c>
      <c r="B9" s="39">
        <v>3.1783E-11</v>
      </c>
      <c r="C9" s="81" t="s">
        <v>136</v>
      </c>
      <c r="D9" t="s">
        <v>223</v>
      </c>
      <c r="E9" s="267">
        <f>E30</f>
        <v>26</v>
      </c>
      <c r="F9" t="s">
        <v>209</v>
      </c>
      <c r="G9" t="s">
        <v>224</v>
      </c>
      <c r="H9" s="267">
        <f>H31</f>
        <v>25</v>
      </c>
      <c r="I9" t="s">
        <v>209</v>
      </c>
      <c r="J9" t="s">
        <v>225</v>
      </c>
      <c r="K9" s="267">
        <f>K31</f>
        <v>25</v>
      </c>
      <c r="L9" t="s">
        <v>209</v>
      </c>
      <c r="M9" t="s">
        <v>226</v>
      </c>
      <c r="N9" s="267">
        <f>N31</f>
        <v>25</v>
      </c>
      <c r="O9" t="s">
        <v>209</v>
      </c>
    </row>
    <row r="10" spans="1:15" ht="12.75">
      <c r="A10" s="75" t="s">
        <v>101</v>
      </c>
      <c r="B10" s="39">
        <v>2.533759704E-06</v>
      </c>
      <c r="C10" s="75" t="s">
        <v>210</v>
      </c>
      <c r="D10" s="1" t="s">
        <v>31</v>
      </c>
      <c r="E10" s="283">
        <f>B33</f>
        <v>0.38</v>
      </c>
      <c r="F10" s="1"/>
      <c r="G10" s="1" t="s">
        <v>31</v>
      </c>
      <c r="H10" s="297">
        <f>B33</f>
        <v>0.38</v>
      </c>
      <c r="I10" s="1"/>
      <c r="J10" s="1" t="s">
        <v>31</v>
      </c>
      <c r="K10" s="297">
        <f>B33</f>
        <v>0.38</v>
      </c>
      <c r="L10" s="1"/>
      <c r="M10" s="1" t="s">
        <v>31</v>
      </c>
      <c r="N10" s="297">
        <f>B33</f>
        <v>0.38</v>
      </c>
      <c r="O10" s="1"/>
    </row>
    <row r="11" spans="1:15" ht="12.75">
      <c r="A11" s="75" t="s">
        <v>102</v>
      </c>
      <c r="B11" s="39">
        <v>5.067519408E-07</v>
      </c>
      <c r="C11" s="75" t="s">
        <v>211</v>
      </c>
      <c r="D11" s="1" t="s">
        <v>58</v>
      </c>
      <c r="E11" s="284">
        <f>0.693/E12</f>
        <v>0.022972045705420805</v>
      </c>
      <c r="F11" s="1"/>
      <c r="G11" s="1" t="s">
        <v>58</v>
      </c>
      <c r="H11" s="284">
        <f>0.693/H12</f>
        <v>0.022972045705420805</v>
      </c>
      <c r="I11" s="1"/>
      <c r="J11" s="1" t="s">
        <v>58</v>
      </c>
      <c r="K11" s="284">
        <f>0.693/K12</f>
        <v>0.022972045705420805</v>
      </c>
      <c r="L11" s="1"/>
      <c r="M11" s="1" t="s">
        <v>58</v>
      </c>
      <c r="N11" s="284">
        <f>0.693/N12</f>
        <v>0.022972045705420805</v>
      </c>
      <c r="O11" s="1"/>
    </row>
    <row r="12" spans="1:15" ht="14.25">
      <c r="A12" s="75" t="s">
        <v>103</v>
      </c>
      <c r="B12" s="39">
        <v>5.1749414784E-07</v>
      </c>
      <c r="C12" s="75" t="s">
        <v>210</v>
      </c>
      <c r="D12" s="74" t="s">
        <v>83</v>
      </c>
      <c r="E12" s="285">
        <f>B15</f>
        <v>30.1671</v>
      </c>
      <c r="F12" s="62" t="s">
        <v>84</v>
      </c>
      <c r="G12" s="74" t="s">
        <v>83</v>
      </c>
      <c r="H12" s="285">
        <f>B15</f>
        <v>30.1671</v>
      </c>
      <c r="I12" s="62" t="s">
        <v>84</v>
      </c>
      <c r="J12" s="74" t="s">
        <v>83</v>
      </c>
      <c r="K12" s="285">
        <f>B15</f>
        <v>30.1671</v>
      </c>
      <c r="L12" s="62" t="s">
        <v>84</v>
      </c>
      <c r="M12" s="74" t="s">
        <v>83</v>
      </c>
      <c r="N12" s="285">
        <f>B15</f>
        <v>30.1671</v>
      </c>
      <c r="O12" s="62" t="s">
        <v>84</v>
      </c>
    </row>
    <row r="13" spans="1:14" ht="12.75">
      <c r="A13" s="75" t="s">
        <v>104</v>
      </c>
      <c r="B13" s="39">
        <v>1.4572037376E-06</v>
      </c>
      <c r="C13" s="75" t="s">
        <v>210</v>
      </c>
      <c r="D13" s="66" t="s">
        <v>150</v>
      </c>
      <c r="E13" s="286">
        <f>1-EXP(-E11*E9)</f>
        <v>0.44968981573727407</v>
      </c>
      <c r="G13" s="66" t="s">
        <v>150</v>
      </c>
      <c r="H13" s="286">
        <f>1-EXP(-H11*H9)</f>
        <v>0.43690174330645004</v>
      </c>
      <c r="J13" s="66" t="s">
        <v>150</v>
      </c>
      <c r="K13" s="286">
        <f>1-EXP(-K11*K9)</f>
        <v>0.43690174330645004</v>
      </c>
      <c r="M13" s="66" t="s">
        <v>150</v>
      </c>
      <c r="N13" s="286">
        <f>1-EXP(-N11*N9)</f>
        <v>0.43690174330645004</v>
      </c>
    </row>
    <row r="14" spans="1:15" ht="12.75">
      <c r="A14" s="75" t="s">
        <v>105</v>
      </c>
      <c r="B14" s="39">
        <v>2.265204528E-06</v>
      </c>
      <c r="C14" s="75" t="s">
        <v>210</v>
      </c>
      <c r="D14" s="72" t="s">
        <v>221</v>
      </c>
      <c r="E14" s="285">
        <f>B8</f>
        <v>4.255E-11</v>
      </c>
      <c r="F14" s="26" t="s">
        <v>59</v>
      </c>
      <c r="G14" s="72" t="s">
        <v>222</v>
      </c>
      <c r="H14" s="285">
        <f>B9</f>
        <v>3.1783E-11</v>
      </c>
      <c r="I14" s="26" t="s">
        <v>59</v>
      </c>
      <c r="J14" s="72" t="s">
        <v>222</v>
      </c>
      <c r="K14" s="285">
        <f>B9</f>
        <v>3.1783E-11</v>
      </c>
      <c r="L14" s="26" t="s">
        <v>59</v>
      </c>
      <c r="M14" s="72" t="s">
        <v>222</v>
      </c>
      <c r="N14" s="285">
        <f>B9</f>
        <v>3.1783E-11</v>
      </c>
      <c r="O14" s="26" t="s">
        <v>59</v>
      </c>
    </row>
    <row r="15" spans="1:15" ht="12.75">
      <c r="A15" s="76" t="s">
        <v>83</v>
      </c>
      <c r="B15" s="44">
        <v>30.1671</v>
      </c>
      <c r="C15" s="274" t="s">
        <v>127</v>
      </c>
      <c r="D15" s="72" t="s">
        <v>220</v>
      </c>
      <c r="E15" s="285">
        <f>B7</f>
        <v>1.1248E-10</v>
      </c>
      <c r="F15" s="26" t="s">
        <v>59</v>
      </c>
      <c r="G15" s="72" t="s">
        <v>220</v>
      </c>
      <c r="H15" s="285">
        <f>B7</f>
        <v>1.1248E-10</v>
      </c>
      <c r="I15" s="26" t="s">
        <v>59</v>
      </c>
      <c r="J15" s="72" t="s">
        <v>220</v>
      </c>
      <c r="K15" s="285">
        <f>B7</f>
        <v>1.1248E-10</v>
      </c>
      <c r="L15" s="26" t="s">
        <v>59</v>
      </c>
      <c r="M15" s="72" t="s">
        <v>220</v>
      </c>
      <c r="N15" s="285">
        <f>B7</f>
        <v>1.1248E-10</v>
      </c>
      <c r="O15" s="26" t="s">
        <v>59</v>
      </c>
    </row>
    <row r="16" spans="1:15" ht="12.75">
      <c r="A16" s="86" t="s">
        <v>130</v>
      </c>
      <c r="B16" s="300">
        <v>0.741573033707865</v>
      </c>
      <c r="C16" s="87"/>
      <c r="D16" s="72" t="s">
        <v>181</v>
      </c>
      <c r="E16" s="287">
        <f>B11</f>
        <v>5.067519408E-07</v>
      </c>
      <c r="F16" s="26" t="s">
        <v>212</v>
      </c>
      <c r="G16" s="72" t="s">
        <v>181</v>
      </c>
      <c r="H16" s="287">
        <f>B11</f>
        <v>5.067519408E-07</v>
      </c>
      <c r="I16" s="26" t="s">
        <v>212</v>
      </c>
      <c r="J16" s="72" t="s">
        <v>181</v>
      </c>
      <c r="K16" s="285">
        <f>B11</f>
        <v>5.067519408E-07</v>
      </c>
      <c r="L16" s="26" t="s">
        <v>212</v>
      </c>
      <c r="M16" s="72" t="s">
        <v>181</v>
      </c>
      <c r="N16" s="287">
        <f>B11</f>
        <v>5.067519408E-07</v>
      </c>
      <c r="O16" s="26" t="s">
        <v>212</v>
      </c>
    </row>
    <row r="17" spans="1:15" ht="12.75">
      <c r="A17" s="86" t="s">
        <v>131</v>
      </c>
      <c r="B17" s="300">
        <v>0.464589235127479</v>
      </c>
      <c r="C17" s="87"/>
      <c r="D17" s="2" t="s">
        <v>90</v>
      </c>
      <c r="E17" s="288">
        <f>(E8*E9*E11)/(((1-EXP(-E10*E9))/(E10*E9))*E13*E14*E22)</f>
        <v>0.3017787694499064</v>
      </c>
      <c r="F17" s="2" t="s">
        <v>56</v>
      </c>
      <c r="G17" s="2" t="s">
        <v>90</v>
      </c>
      <c r="H17" s="288">
        <f>(H8*H9*H11)/(((1-EXP(-H10*H9))/(H10*H9))*H13*H14*H22*H30*H31)</f>
        <v>0.32076061714241444</v>
      </c>
      <c r="I17" s="2" t="s">
        <v>56</v>
      </c>
      <c r="J17" s="2" t="s">
        <v>90</v>
      </c>
      <c r="K17" s="288">
        <f>(K8*K9*K11)/(((1-EXP(-K10*K9))/(K10*K9))*K13*K14*K22*K30*K31)</f>
        <v>0.35640068571379385</v>
      </c>
      <c r="L17" s="2" t="s">
        <v>56</v>
      </c>
      <c r="M17" s="2" t="s">
        <v>90</v>
      </c>
      <c r="N17" s="288">
        <f>(N8*N9*N11)/(((1-EXP(-N10*N9))/(N10*N9))*N13*N14*N22*N30*N31)</f>
        <v>0.2138404114282763</v>
      </c>
      <c r="O17" s="2" t="s">
        <v>56</v>
      </c>
    </row>
    <row r="18" spans="1:15" ht="12.75">
      <c r="A18" s="86" t="s">
        <v>132</v>
      </c>
      <c r="B18" s="300">
        <v>0.652561247216036</v>
      </c>
      <c r="C18" s="87"/>
      <c r="D18" s="66" t="s">
        <v>110</v>
      </c>
      <c r="E18" s="289">
        <f>(E8*E9*E11)/(((1-EXP(-E10*E9))/(E10*E9))*E13*E15*E23*(1/E48)*E46*(E41+E42)*(1/24))</f>
        <v>1.9535697070891649</v>
      </c>
      <c r="F18" s="2" t="s">
        <v>56</v>
      </c>
      <c r="G18" s="66" t="s">
        <v>110</v>
      </c>
      <c r="H18" s="289">
        <f>(H8*H9*H11)/(((1-EXP(-H10*H9))/(H10*H9))*H13*H15*H23*(1/H38)*H36*H26*H30*H29)</f>
        <v>18.11051873772685</v>
      </c>
      <c r="I18" s="2" t="s">
        <v>56</v>
      </c>
      <c r="J18" s="66" t="s">
        <v>110</v>
      </c>
      <c r="K18" s="289">
        <f>(K8*K9*K11)/(((1-EXP(-K10*K9))/(K10*K9))*K13*K15*K23*(1/K38)*K36*K26*K30*K29)</f>
        <v>20.122798597474276</v>
      </c>
      <c r="L18" s="2" t="s">
        <v>56</v>
      </c>
      <c r="M18" s="66" t="s">
        <v>110</v>
      </c>
      <c r="N18" s="289">
        <f>(N8*N9*N11)/(((1-EXP(-N10*N9))/(N10*N9))*N13*N15*N23*(1/N38)*N36*N26*N30*N29)</f>
        <v>18.11051873772685</v>
      </c>
      <c r="O18" s="2" t="s">
        <v>56</v>
      </c>
    </row>
    <row r="19" spans="1:15" ht="12.75">
      <c r="A19" s="86" t="s">
        <v>133</v>
      </c>
      <c r="B19" s="300">
        <v>0.726277372262774</v>
      </c>
      <c r="C19" s="83"/>
      <c r="D19" s="32" t="s">
        <v>111</v>
      </c>
      <c r="E19" s="289">
        <f>(E8*E9*E11)/(((1-EXP(-E10*E9))/(E10*E9))*E13*E15*E23*(1/E47)*E46*(E41+E42)*(1/24))</f>
        <v>0.06652654781826327</v>
      </c>
      <c r="F19" s="2" t="s">
        <v>56</v>
      </c>
      <c r="G19" s="32" t="s">
        <v>111</v>
      </c>
      <c r="H19" s="289">
        <f>(H8*H9*H11)/(((1-EXP(-H10*H9))/(H10*H9))*H13*H15*H23*(1/H37)*H36*H26*H30*H29)</f>
        <v>0.6167295544112688</v>
      </c>
      <c r="I19" s="1"/>
      <c r="J19" s="32" t="s">
        <v>111</v>
      </c>
      <c r="K19" s="289">
        <f>(K8*K9*K11)/(((1-EXP(-K10*K9))/(K10*K9))*K13*K15*K23*(1/K37)*K36*K26*K30*K29)</f>
        <v>0.6852550604569652</v>
      </c>
      <c r="L19" s="26" t="s">
        <v>56</v>
      </c>
      <c r="M19" s="32" t="s">
        <v>111</v>
      </c>
      <c r="N19" s="289">
        <f>(N8*N9*N11)/(((1-EXP(-N10*N9))/(N10*N9))*N13*N15*N23*(1/N37)*N36*N26*N30*N29)</f>
        <v>0.6167295544112688</v>
      </c>
      <c r="O19" s="2" t="s">
        <v>56</v>
      </c>
    </row>
    <row r="20" spans="1:15" ht="12.75">
      <c r="A20" s="86" t="s">
        <v>134</v>
      </c>
      <c r="B20" s="300">
        <v>0.736486486486486</v>
      </c>
      <c r="C20" s="83"/>
      <c r="D20" s="2" t="s">
        <v>91</v>
      </c>
      <c r="E20" s="290">
        <f>(E8*E9*E11)/(((1-EXP(-E10*E9))/(E10*E9))*E13*E16*E39*E40*E28*(1/365)*E45*((E41*E43)+(E42*E44))*(1/24)*E30)</f>
        <v>4.044333616234141</v>
      </c>
      <c r="F20" s="2" t="s">
        <v>56</v>
      </c>
      <c r="G20" s="2" t="s">
        <v>91</v>
      </c>
      <c r="H20" s="290">
        <f>(H8*H9*H11)/(((1-EXP(-H10*H9))/(H10*H9))*H13*H16*H34*H32*H33*H35*H26*(1/24)*H30*(1/365)*H31)</f>
        <v>5.822329361380241</v>
      </c>
      <c r="I20" s="2" t="s">
        <v>56</v>
      </c>
      <c r="J20" s="2" t="s">
        <v>91</v>
      </c>
      <c r="K20" s="290">
        <f>(K8*K9*K11)/(((1-EXP(-K10*K9))/(K10*K9))*K13*K16*K34*K32*K33*K35*K26*(1/24)*K30*(1/365)*K31)</f>
        <v>6.469254845978047</v>
      </c>
      <c r="L20" s="2" t="s">
        <v>56</v>
      </c>
      <c r="M20" s="2" t="s">
        <v>91</v>
      </c>
      <c r="N20" s="290">
        <f>(N8*N9*N11)/(((1-EXP(-N10*N9))/(N10*N9))*N13*N16*N34*N32*N33*N35*N26*(1/24)*N30*(1/365)*N31)</f>
        <v>14.555823403450605</v>
      </c>
      <c r="O20" s="2" t="s">
        <v>56</v>
      </c>
    </row>
    <row r="21" spans="1:14" ht="12.75">
      <c r="A21" s="77" t="s">
        <v>138</v>
      </c>
      <c r="B21" s="42">
        <v>10</v>
      </c>
      <c r="C21" s="77" t="s">
        <v>137</v>
      </c>
      <c r="E21" s="267"/>
      <c r="H21" s="267"/>
      <c r="K21" s="267"/>
      <c r="N21" s="267"/>
    </row>
    <row r="22" spans="1:15" ht="12.75">
      <c r="A22" s="87" t="s">
        <v>117</v>
      </c>
      <c r="B22" s="299">
        <v>132.9054</v>
      </c>
      <c r="C22" s="87" t="s">
        <v>118</v>
      </c>
      <c r="D22" s="312" t="s">
        <v>194</v>
      </c>
      <c r="E22" s="291">
        <f>((E24*E27*E29*E25*E32*E34*E36)+(E24*E26*E28*E25*E31*E33*E35))</f>
        <v>1022000</v>
      </c>
      <c r="F22" s="218" t="s">
        <v>73</v>
      </c>
      <c r="G22" s="217" t="s">
        <v>196</v>
      </c>
      <c r="H22" s="291">
        <f>H24*H26*H25*H27*H28</f>
        <v>196</v>
      </c>
      <c r="I22" s="253" t="s">
        <v>60</v>
      </c>
      <c r="J22" s="217" t="s">
        <v>197</v>
      </c>
      <c r="K22" s="291">
        <f>K24*K26*K25*K27*K28</f>
        <v>196</v>
      </c>
      <c r="L22" s="253" t="s">
        <v>60</v>
      </c>
      <c r="M22" s="217" t="s">
        <v>198</v>
      </c>
      <c r="N22" s="291">
        <f>N24*N26*N25*N27*N28</f>
        <v>294</v>
      </c>
      <c r="O22" s="253" t="s">
        <v>60</v>
      </c>
    </row>
    <row r="23" spans="1:15" ht="12.75">
      <c r="A23" s="75" t="s">
        <v>140</v>
      </c>
      <c r="B23" s="310">
        <v>200</v>
      </c>
      <c r="C23" s="75" t="s">
        <v>141</v>
      </c>
      <c r="D23" s="250" t="s">
        <v>195</v>
      </c>
      <c r="E23" s="292">
        <f>((E38*E32*E29)+(E31*E37*E28))</f>
        <v>161000</v>
      </c>
      <c r="F23" s="220" t="s">
        <v>92</v>
      </c>
      <c r="G23" s="219" t="s">
        <v>100</v>
      </c>
      <c r="H23" s="293">
        <f>B55</f>
        <v>2.5</v>
      </c>
      <c r="I23" s="220" t="s">
        <v>98</v>
      </c>
      <c r="J23" s="219" t="s">
        <v>97</v>
      </c>
      <c r="K23" s="293">
        <f>B63</f>
        <v>2.5</v>
      </c>
      <c r="L23" s="220" t="s">
        <v>98</v>
      </c>
      <c r="M23" s="219" t="s">
        <v>99</v>
      </c>
      <c r="N23" s="293">
        <f>B71</f>
        <v>2.5</v>
      </c>
      <c r="O23" s="220" t="s">
        <v>98</v>
      </c>
    </row>
    <row r="24" spans="1:15" ht="12.75">
      <c r="A24" s="84" t="s">
        <v>128</v>
      </c>
      <c r="B24" s="90">
        <v>1</v>
      </c>
      <c r="C24" s="83"/>
      <c r="D24" s="255" t="s">
        <v>129</v>
      </c>
      <c r="E24" s="293">
        <f>B27</f>
        <v>0.5</v>
      </c>
      <c r="F24" s="221"/>
      <c r="G24" s="223" t="s">
        <v>71</v>
      </c>
      <c r="H24" s="293">
        <f>B27</f>
        <v>0.5</v>
      </c>
      <c r="I24" s="221"/>
      <c r="J24" s="223" t="s">
        <v>71</v>
      </c>
      <c r="K24" s="293">
        <f>B27</f>
        <v>0.5</v>
      </c>
      <c r="L24" s="221"/>
      <c r="M24" s="223" t="s">
        <v>71</v>
      </c>
      <c r="N24" s="293">
        <f>B27</f>
        <v>0.5</v>
      </c>
      <c r="O24" s="221"/>
    </row>
    <row r="25" spans="1:15" ht="12.75">
      <c r="A25" s="84" t="s">
        <v>69</v>
      </c>
      <c r="B25" s="90">
        <v>1</v>
      </c>
      <c r="C25" s="85"/>
      <c r="D25" s="255" t="s">
        <v>72</v>
      </c>
      <c r="E25" s="294">
        <f>B28</f>
        <v>0.5</v>
      </c>
      <c r="F25" s="221"/>
      <c r="G25" s="250" t="s">
        <v>72</v>
      </c>
      <c r="H25" s="293">
        <f>B28</f>
        <v>0.5</v>
      </c>
      <c r="I25" s="221"/>
      <c r="J25" s="223" t="s">
        <v>72</v>
      </c>
      <c r="K25" s="293">
        <f>B28</f>
        <v>0.5</v>
      </c>
      <c r="L25" s="221"/>
      <c r="M25" s="223" t="s">
        <v>72</v>
      </c>
      <c r="N25" s="293">
        <f>B28</f>
        <v>0.5</v>
      </c>
      <c r="O25" s="221"/>
    </row>
    <row r="26" spans="1:15" ht="12.75">
      <c r="A26" s="84" t="s">
        <v>70</v>
      </c>
      <c r="B26" s="90">
        <v>1</v>
      </c>
      <c r="C26" s="85"/>
      <c r="D26" s="259" t="s">
        <v>161</v>
      </c>
      <c r="E26" s="294">
        <f>B44</f>
        <v>4</v>
      </c>
      <c r="F26" s="251" t="s">
        <v>208</v>
      </c>
      <c r="G26" s="250" t="s">
        <v>178</v>
      </c>
      <c r="H26" s="293">
        <f>B54</f>
        <v>8</v>
      </c>
      <c r="I26" s="221" t="s">
        <v>208</v>
      </c>
      <c r="J26" s="250" t="s">
        <v>200</v>
      </c>
      <c r="K26" s="293">
        <f>B62</f>
        <v>8</v>
      </c>
      <c r="L26" s="221" t="s">
        <v>208</v>
      </c>
      <c r="M26" s="250" t="s">
        <v>204</v>
      </c>
      <c r="N26" s="293">
        <f>B70</f>
        <v>8</v>
      </c>
      <c r="O26" s="221" t="s">
        <v>208</v>
      </c>
    </row>
    <row r="27" spans="1:15" ht="12.75">
      <c r="A27" s="84" t="s">
        <v>129</v>
      </c>
      <c r="B27" s="90">
        <v>0.5</v>
      </c>
      <c r="C27" s="85"/>
      <c r="D27" s="259" t="s">
        <v>162</v>
      </c>
      <c r="E27" s="294">
        <f>B45</f>
        <v>4</v>
      </c>
      <c r="F27" s="251" t="s">
        <v>208</v>
      </c>
      <c r="G27" s="250" t="s">
        <v>213</v>
      </c>
      <c r="H27" s="293">
        <f>B56</f>
        <v>49</v>
      </c>
      <c r="I27" s="221" t="s">
        <v>73</v>
      </c>
      <c r="J27" s="250" t="s">
        <v>201</v>
      </c>
      <c r="K27" s="293">
        <f>B64</f>
        <v>49</v>
      </c>
      <c r="L27" s="221" t="s">
        <v>73</v>
      </c>
      <c r="M27" s="250" t="s">
        <v>205</v>
      </c>
      <c r="N27" s="293">
        <f>B72</f>
        <v>49</v>
      </c>
      <c r="O27" s="221" t="s">
        <v>73</v>
      </c>
    </row>
    <row r="28" spans="1:15" ht="12.75">
      <c r="A28" s="84" t="s">
        <v>72</v>
      </c>
      <c r="B28" s="90">
        <v>0.5</v>
      </c>
      <c r="C28" s="87"/>
      <c r="D28" s="259" t="s">
        <v>163</v>
      </c>
      <c r="E28" s="293">
        <f>B39</f>
        <v>350</v>
      </c>
      <c r="F28" s="221" t="s">
        <v>145</v>
      </c>
      <c r="G28" s="311" t="s">
        <v>214</v>
      </c>
      <c r="H28" s="295">
        <f>B57</f>
        <v>2</v>
      </c>
      <c r="I28" s="252" t="s">
        <v>207</v>
      </c>
      <c r="J28" s="311" t="s">
        <v>202</v>
      </c>
      <c r="K28" s="295">
        <f>B65</f>
        <v>2</v>
      </c>
      <c r="L28" s="252" t="s">
        <v>207</v>
      </c>
      <c r="M28" s="311" t="s">
        <v>206</v>
      </c>
      <c r="N28" s="295">
        <f>B73</f>
        <v>3</v>
      </c>
      <c r="O28" s="252" t="s">
        <v>207</v>
      </c>
    </row>
    <row r="29" spans="1:15" ht="12.75">
      <c r="A29" s="84" t="s">
        <v>135</v>
      </c>
      <c r="B29" s="90">
        <v>0.4</v>
      </c>
      <c r="C29" s="84"/>
      <c r="D29" s="259" t="s">
        <v>164</v>
      </c>
      <c r="E29" s="293">
        <f>B38</f>
        <v>350</v>
      </c>
      <c r="F29" s="221" t="s">
        <v>145</v>
      </c>
      <c r="G29" t="s">
        <v>62</v>
      </c>
      <c r="H29" s="267">
        <f>B51</f>
        <v>2.5</v>
      </c>
      <c r="I29" t="s">
        <v>98</v>
      </c>
      <c r="J29" t="s">
        <v>62</v>
      </c>
      <c r="K29" s="267">
        <f>B59</f>
        <v>2.5</v>
      </c>
      <c r="L29" t="s">
        <v>98</v>
      </c>
      <c r="M29" t="s">
        <v>62</v>
      </c>
      <c r="N29" s="267">
        <f>B67</f>
        <v>2.5</v>
      </c>
      <c r="O29" t="s">
        <v>98</v>
      </c>
    </row>
    <row r="30" spans="1:15" ht="12.75">
      <c r="A30" s="89" t="s">
        <v>107</v>
      </c>
      <c r="B30" s="90">
        <v>1</v>
      </c>
      <c r="C30" s="84"/>
      <c r="D30" s="223" t="s">
        <v>170</v>
      </c>
      <c r="E30" s="293">
        <f>B37</f>
        <v>26</v>
      </c>
      <c r="F30" s="221" t="s">
        <v>209</v>
      </c>
      <c r="G30" s="66" t="s">
        <v>175</v>
      </c>
      <c r="H30" s="267">
        <f>B53</f>
        <v>250</v>
      </c>
      <c r="I30" t="s">
        <v>145</v>
      </c>
      <c r="J30" s="66" t="s">
        <v>176</v>
      </c>
      <c r="K30" s="267">
        <f>B61</f>
        <v>225</v>
      </c>
      <c r="L30" t="s">
        <v>145</v>
      </c>
      <c r="M30" s="66" t="s">
        <v>169</v>
      </c>
      <c r="N30" s="267">
        <f>B69</f>
        <v>250</v>
      </c>
      <c r="O30" t="s">
        <v>145</v>
      </c>
    </row>
    <row r="31" spans="1:15" ht="12.75">
      <c r="A31" s="89" t="s">
        <v>106</v>
      </c>
      <c r="B31" s="90">
        <v>0.4</v>
      </c>
      <c r="C31" s="84"/>
      <c r="D31" s="223" t="s">
        <v>171</v>
      </c>
      <c r="E31" s="293">
        <f>B36</f>
        <v>20</v>
      </c>
      <c r="F31" s="221" t="s">
        <v>209</v>
      </c>
      <c r="G31" s="66" t="s">
        <v>177</v>
      </c>
      <c r="H31" s="267">
        <f>B52</f>
        <v>25</v>
      </c>
      <c r="I31" t="s">
        <v>209</v>
      </c>
      <c r="J31" s="66" t="s">
        <v>199</v>
      </c>
      <c r="K31" s="267">
        <f>B60</f>
        <v>25</v>
      </c>
      <c r="L31" t="s">
        <v>209</v>
      </c>
      <c r="M31" s="66" t="s">
        <v>203</v>
      </c>
      <c r="N31" s="267">
        <f>B68</f>
        <v>25</v>
      </c>
      <c r="O31" t="s">
        <v>209</v>
      </c>
    </row>
    <row r="32" spans="1:14" ht="12.75">
      <c r="A32" s="89" t="s">
        <v>65</v>
      </c>
      <c r="B32" s="88">
        <v>666666666</v>
      </c>
      <c r="C32" s="89" t="s">
        <v>66</v>
      </c>
      <c r="D32" s="223" t="s">
        <v>172</v>
      </c>
      <c r="E32" s="293">
        <f>B35</f>
        <v>6</v>
      </c>
      <c r="F32" s="221" t="s">
        <v>209</v>
      </c>
      <c r="G32" t="s">
        <v>69</v>
      </c>
      <c r="H32" s="267">
        <f>B25</f>
        <v>1</v>
      </c>
      <c r="J32" t="s">
        <v>69</v>
      </c>
      <c r="K32" s="267">
        <f>B25</f>
        <v>1</v>
      </c>
      <c r="M32" t="s">
        <v>69</v>
      </c>
      <c r="N32" s="267">
        <f>B25</f>
        <v>1</v>
      </c>
    </row>
    <row r="33" spans="1:14" ht="12.75">
      <c r="A33" s="77" t="s">
        <v>31</v>
      </c>
      <c r="B33" s="82">
        <v>0.38</v>
      </c>
      <c r="D33" s="250" t="s">
        <v>165</v>
      </c>
      <c r="E33" s="294">
        <f>B48</f>
        <v>49</v>
      </c>
      <c r="F33" s="251" t="s">
        <v>73</v>
      </c>
      <c r="G33" t="s">
        <v>70</v>
      </c>
      <c r="H33" s="267">
        <f>B26</f>
        <v>1</v>
      </c>
      <c r="J33" t="s">
        <v>70</v>
      </c>
      <c r="K33" s="267">
        <f>B26</f>
        <v>1</v>
      </c>
      <c r="M33" t="s">
        <v>70</v>
      </c>
      <c r="N33" s="267">
        <f>B26</f>
        <v>1</v>
      </c>
    </row>
    <row r="34" spans="1:14" ht="15">
      <c r="A34" s="338" t="s">
        <v>51</v>
      </c>
      <c r="B34" s="338"/>
      <c r="C34" s="339"/>
      <c r="D34" s="250" t="s">
        <v>166</v>
      </c>
      <c r="E34" s="294">
        <f>B49</f>
        <v>16</v>
      </c>
      <c r="F34" s="251" t="s">
        <v>73</v>
      </c>
      <c r="G34" s="67" t="s">
        <v>107</v>
      </c>
      <c r="H34" s="267">
        <f>B30</f>
        <v>1</v>
      </c>
      <c r="J34" s="67" t="s">
        <v>107</v>
      </c>
      <c r="K34" s="267">
        <f>B30</f>
        <v>1</v>
      </c>
      <c r="M34" s="67" t="s">
        <v>75</v>
      </c>
      <c r="N34" s="267">
        <f>B31</f>
        <v>0.4</v>
      </c>
    </row>
    <row r="35" spans="1:14" ht="12.75">
      <c r="A35" s="223" t="s">
        <v>172</v>
      </c>
      <c r="B35" s="256">
        <v>6</v>
      </c>
      <c r="C35" s="281" t="s">
        <v>84</v>
      </c>
      <c r="D35" s="250" t="s">
        <v>167</v>
      </c>
      <c r="E35" s="294">
        <f>B40</f>
        <v>2</v>
      </c>
      <c r="F35" s="251" t="s">
        <v>207</v>
      </c>
      <c r="G35" s="67" t="s">
        <v>74</v>
      </c>
      <c r="H35" s="45">
        <f>B16</f>
        <v>0.741573033707865</v>
      </c>
      <c r="J35" s="67" t="s">
        <v>74</v>
      </c>
      <c r="K35" s="45">
        <f>B16</f>
        <v>0.741573033707865</v>
      </c>
      <c r="M35" s="67" t="s">
        <v>74</v>
      </c>
      <c r="N35" s="45">
        <f>B16</f>
        <v>0.741573033707865</v>
      </c>
    </row>
    <row r="36" spans="1:15" ht="12.75">
      <c r="A36" s="223" t="s">
        <v>171</v>
      </c>
      <c r="B36" s="256">
        <v>20</v>
      </c>
      <c r="C36" s="281" t="s">
        <v>84</v>
      </c>
      <c r="D36" s="250" t="s">
        <v>168</v>
      </c>
      <c r="E36" s="294">
        <f>B41</f>
        <v>10</v>
      </c>
      <c r="F36" s="251" t="s">
        <v>207</v>
      </c>
      <c r="G36" s="1" t="s">
        <v>65</v>
      </c>
      <c r="H36" s="298">
        <f>B32</f>
        <v>666666666</v>
      </c>
      <c r="I36" s="1" t="s">
        <v>66</v>
      </c>
      <c r="J36" s="1" t="s">
        <v>65</v>
      </c>
      <c r="K36" s="298">
        <f>B32</f>
        <v>666666666</v>
      </c>
      <c r="L36" s="1" t="s">
        <v>66</v>
      </c>
      <c r="M36" s="1" t="s">
        <v>65</v>
      </c>
      <c r="N36" s="298">
        <f>B32</f>
        <v>666666666</v>
      </c>
      <c r="O36" s="1" t="s">
        <v>66</v>
      </c>
    </row>
    <row r="37" spans="1:15" ht="12.75">
      <c r="A37" s="223" t="s">
        <v>170</v>
      </c>
      <c r="B37" s="256">
        <v>26</v>
      </c>
      <c r="C37" s="281" t="s">
        <v>84</v>
      </c>
      <c r="D37" s="250" t="s">
        <v>192</v>
      </c>
      <c r="E37" s="293">
        <f>B43</f>
        <v>20</v>
      </c>
      <c r="F37" s="220" t="s">
        <v>63</v>
      </c>
      <c r="G37" s="67" t="s">
        <v>1</v>
      </c>
      <c r="H37" s="45">
        <f>'PEF''s'!K2</f>
        <v>46288894.09741968</v>
      </c>
      <c r="I37" t="s">
        <v>64</v>
      </c>
      <c r="J37" s="67" t="s">
        <v>1</v>
      </c>
      <c r="K37" s="45">
        <f>'PEF''s'!K2</f>
        <v>46288894.09741968</v>
      </c>
      <c r="L37" t="s">
        <v>64</v>
      </c>
      <c r="M37" s="67" t="s">
        <v>1</v>
      </c>
      <c r="N37" s="45">
        <f>'PEF''s'!K2</f>
        <v>46288894.09741968</v>
      </c>
      <c r="O37" t="s">
        <v>64</v>
      </c>
    </row>
    <row r="38" spans="1:15" ht="12.75">
      <c r="A38" s="259" t="s">
        <v>164</v>
      </c>
      <c r="B38" s="256">
        <v>350</v>
      </c>
      <c r="C38" s="281" t="s">
        <v>142</v>
      </c>
      <c r="D38" s="311" t="s">
        <v>193</v>
      </c>
      <c r="E38" s="295">
        <f>B42</f>
        <v>10</v>
      </c>
      <c r="F38" s="225" t="s">
        <v>63</v>
      </c>
      <c r="G38" s="66" t="s">
        <v>0</v>
      </c>
      <c r="H38" s="296">
        <f>'PEF''s'!C2</f>
        <v>1359292542.255788</v>
      </c>
      <c r="I38" s="66" t="s">
        <v>64</v>
      </c>
      <c r="J38" s="66" t="s">
        <v>0</v>
      </c>
      <c r="K38" s="296">
        <f>'PEF''s'!C2</f>
        <v>1359292542.255788</v>
      </c>
      <c r="L38" s="66" t="s">
        <v>64</v>
      </c>
      <c r="M38" s="66" t="s">
        <v>0</v>
      </c>
      <c r="N38" s="296">
        <f>'PEF''s'!C2</f>
        <v>1359292542.255788</v>
      </c>
      <c r="O38" s="66" t="s">
        <v>64</v>
      </c>
    </row>
    <row r="39" spans="1:15" ht="12.75">
      <c r="A39" s="259" t="s">
        <v>163</v>
      </c>
      <c r="B39" s="256">
        <v>350</v>
      </c>
      <c r="C39" s="281" t="s">
        <v>142</v>
      </c>
      <c r="D39" t="s">
        <v>69</v>
      </c>
      <c r="E39" s="267">
        <f>B25</f>
        <v>1</v>
      </c>
      <c r="G39" s="66" t="s">
        <v>115</v>
      </c>
      <c r="H39" s="265">
        <v>27.027027027027</v>
      </c>
      <c r="I39" s="266" t="s">
        <v>116</v>
      </c>
      <c r="J39" s="266" t="s">
        <v>115</v>
      </c>
      <c r="K39" s="265">
        <v>27.027027027027</v>
      </c>
      <c r="L39" s="266" t="s">
        <v>116</v>
      </c>
      <c r="M39" s="266" t="s">
        <v>115</v>
      </c>
      <c r="N39" s="265">
        <v>27.027027027027</v>
      </c>
      <c r="O39" s="66" t="s">
        <v>116</v>
      </c>
    </row>
    <row r="40" spans="1:15" ht="12.75">
      <c r="A40" s="250" t="s">
        <v>167</v>
      </c>
      <c r="B40" s="271">
        <v>2</v>
      </c>
      <c r="C40" s="278" t="s">
        <v>207</v>
      </c>
      <c r="D40" t="s">
        <v>70</v>
      </c>
      <c r="E40" s="267">
        <f>B26</f>
        <v>1</v>
      </c>
      <c r="G40" s="66" t="s">
        <v>117</v>
      </c>
      <c r="H40" s="69">
        <f>B22</f>
        <v>132.9054</v>
      </c>
      <c r="I40" s="66" t="s">
        <v>118</v>
      </c>
      <c r="J40" s="66" t="s">
        <v>117</v>
      </c>
      <c r="K40" s="69">
        <f>B22</f>
        <v>132.9054</v>
      </c>
      <c r="L40" s="66" t="s">
        <v>118</v>
      </c>
      <c r="M40" s="66" t="s">
        <v>117</v>
      </c>
      <c r="N40" s="69">
        <f>B22</f>
        <v>132.9054</v>
      </c>
      <c r="O40" s="66" t="s">
        <v>118</v>
      </c>
    </row>
    <row r="41" spans="1:15" ht="12.75">
      <c r="A41" s="250" t="s">
        <v>168</v>
      </c>
      <c r="B41" s="271">
        <v>10</v>
      </c>
      <c r="C41" s="278" t="s">
        <v>207</v>
      </c>
      <c r="D41" t="s">
        <v>173</v>
      </c>
      <c r="E41" s="267">
        <f>B46</f>
        <v>1.752</v>
      </c>
      <c r="F41" t="s">
        <v>208</v>
      </c>
      <c r="G41" s="66" t="s">
        <v>119</v>
      </c>
      <c r="H41" s="69">
        <f>2.8*(10^(-15))</f>
        <v>2.8E-15</v>
      </c>
      <c r="I41" s="66"/>
      <c r="J41" s="66" t="s">
        <v>119</v>
      </c>
      <c r="K41" s="69">
        <f>2.8*(10^(-15))</f>
        <v>2.8E-15</v>
      </c>
      <c r="L41" s="66"/>
      <c r="M41" s="66" t="s">
        <v>119</v>
      </c>
      <c r="N41" s="69">
        <f>2.8*(10^(-15))</f>
        <v>2.8E-15</v>
      </c>
      <c r="O41" s="66"/>
    </row>
    <row r="42" spans="1:15" ht="12.75">
      <c r="A42" s="222" t="s">
        <v>193</v>
      </c>
      <c r="B42" s="256">
        <v>10</v>
      </c>
      <c r="C42" s="118" t="s">
        <v>139</v>
      </c>
      <c r="D42" t="s">
        <v>174</v>
      </c>
      <c r="E42" s="267">
        <f>B47</f>
        <v>16.4</v>
      </c>
      <c r="F42" t="s">
        <v>208</v>
      </c>
      <c r="G42" s="66"/>
      <c r="H42" s="66"/>
      <c r="I42" s="66"/>
      <c r="J42" s="66"/>
      <c r="K42" s="69"/>
      <c r="L42" s="66"/>
      <c r="M42" s="31"/>
      <c r="N42" s="69"/>
      <c r="O42" s="66"/>
    </row>
    <row r="43" spans="1:15" ht="12.75">
      <c r="A43" s="222" t="s">
        <v>192</v>
      </c>
      <c r="B43" s="256">
        <v>20</v>
      </c>
      <c r="C43" s="118" t="s">
        <v>139</v>
      </c>
      <c r="D43" s="66" t="s">
        <v>107</v>
      </c>
      <c r="E43" s="69">
        <f>B30</f>
        <v>1</v>
      </c>
      <c r="F43" s="66"/>
      <c r="K43" s="267"/>
      <c r="N43" s="267"/>
      <c r="O43" s="66"/>
    </row>
    <row r="44" spans="1:15" ht="12.75">
      <c r="A44" s="259" t="s">
        <v>161</v>
      </c>
      <c r="B44" s="271">
        <v>4</v>
      </c>
      <c r="C44" s="278" t="s">
        <v>208</v>
      </c>
      <c r="D44" s="66" t="s">
        <v>75</v>
      </c>
      <c r="E44" s="69">
        <f>B31</f>
        <v>0.4</v>
      </c>
      <c r="F44" s="66"/>
      <c r="O44" s="66"/>
    </row>
    <row r="45" spans="1:15" ht="12.75">
      <c r="A45" s="259" t="s">
        <v>162</v>
      </c>
      <c r="B45" s="271">
        <v>4</v>
      </c>
      <c r="C45" s="278" t="s">
        <v>208</v>
      </c>
      <c r="D45" s="66" t="s">
        <v>74</v>
      </c>
      <c r="E45" s="296">
        <f>B16</f>
        <v>0.741573033707865</v>
      </c>
      <c r="F45" s="66"/>
      <c r="G45" s="66"/>
      <c r="H45" s="66"/>
      <c r="I45" s="66"/>
      <c r="J45" s="66"/>
      <c r="K45" s="66"/>
      <c r="L45" s="66"/>
      <c r="M45" s="66"/>
      <c r="N45" s="66"/>
      <c r="O45" s="66"/>
    </row>
    <row r="46" spans="1:15" ht="12.75">
      <c r="A46" t="s">
        <v>173</v>
      </c>
      <c r="B46" s="271">
        <v>1.752</v>
      </c>
      <c r="C46" s="272" t="s">
        <v>208</v>
      </c>
      <c r="D46" s="72" t="s">
        <v>65</v>
      </c>
      <c r="E46" s="287">
        <f>B32</f>
        <v>666666666</v>
      </c>
      <c r="F46" s="72" t="s">
        <v>66</v>
      </c>
      <c r="G46" s="66"/>
      <c r="H46" s="66"/>
      <c r="I46" s="66"/>
      <c r="J46" s="66"/>
      <c r="K46" s="66"/>
      <c r="L46" s="66"/>
      <c r="M46" s="66"/>
      <c r="N46" s="66"/>
      <c r="O46" s="66"/>
    </row>
    <row r="47" spans="1:15" ht="12.75">
      <c r="A47" t="s">
        <v>174</v>
      </c>
      <c r="B47" s="271">
        <v>16.4</v>
      </c>
      <c r="C47" s="272" t="s">
        <v>208</v>
      </c>
      <c r="D47" s="66" t="s">
        <v>1</v>
      </c>
      <c r="E47" s="296">
        <f>'PEF''s'!I2</f>
        <v>46289129.06626115</v>
      </c>
      <c r="F47" s="66"/>
      <c r="G47" s="66"/>
      <c r="H47" s="66"/>
      <c r="I47" s="66"/>
      <c r="J47" s="66"/>
      <c r="K47" s="66"/>
      <c r="L47" s="66"/>
      <c r="M47" s="66"/>
      <c r="N47" s="66"/>
      <c r="O47" s="66"/>
    </row>
    <row r="48" spans="1:15" ht="12.75">
      <c r="A48" s="250" t="s">
        <v>165</v>
      </c>
      <c r="B48" s="271">
        <v>49</v>
      </c>
      <c r="C48" s="278" t="s">
        <v>73</v>
      </c>
      <c r="D48" s="66" t="s">
        <v>0</v>
      </c>
      <c r="E48" s="296">
        <f>'PEF''s'!C2</f>
        <v>1359292542.255788</v>
      </c>
      <c r="F48" s="66" t="s">
        <v>64</v>
      </c>
      <c r="G48" s="66"/>
      <c r="H48" s="66"/>
      <c r="I48" s="66"/>
      <c r="J48" s="66"/>
      <c r="K48" s="66"/>
      <c r="L48" s="66"/>
      <c r="M48" s="66"/>
      <c r="N48" s="66"/>
      <c r="O48" s="66"/>
    </row>
    <row r="49" spans="1:15" ht="12.75">
      <c r="A49" s="250" t="s">
        <v>166</v>
      </c>
      <c r="B49" s="271">
        <v>16</v>
      </c>
      <c r="C49" s="278" t="s">
        <v>73</v>
      </c>
      <c r="D49" s="66" t="s">
        <v>115</v>
      </c>
      <c r="E49" s="265">
        <v>27.027027027027</v>
      </c>
      <c r="F49" s="66" t="s">
        <v>116</v>
      </c>
      <c r="G49" s="66"/>
      <c r="H49" s="66"/>
      <c r="I49" s="66"/>
      <c r="J49" s="66"/>
      <c r="K49" s="66"/>
      <c r="L49" s="66"/>
      <c r="M49" s="66"/>
      <c r="N49" s="66"/>
      <c r="O49" s="66"/>
    </row>
    <row r="50" spans="1:15" ht="15">
      <c r="A50" s="337" t="s">
        <v>151</v>
      </c>
      <c r="B50" s="337"/>
      <c r="C50" s="337"/>
      <c r="D50" s="66" t="s">
        <v>117</v>
      </c>
      <c r="E50" s="69">
        <f>B22</f>
        <v>132.9054</v>
      </c>
      <c r="F50" s="66" t="s">
        <v>118</v>
      </c>
      <c r="G50" s="66"/>
      <c r="H50" s="66"/>
      <c r="I50" s="66"/>
      <c r="J50" s="66"/>
      <c r="K50" s="66"/>
      <c r="L50" s="66"/>
      <c r="M50" s="66"/>
      <c r="N50" s="66"/>
      <c r="O50" s="66"/>
    </row>
    <row r="51" spans="1:15" ht="12.75">
      <c r="A51" s="70" t="s">
        <v>218</v>
      </c>
      <c r="B51" s="326">
        <v>2.5</v>
      </c>
      <c r="D51" s="66" t="s">
        <v>119</v>
      </c>
      <c r="E51" s="69">
        <f>2.8*(10^(-15))</f>
        <v>2.8E-15</v>
      </c>
      <c r="F51" s="66"/>
      <c r="G51" s="66"/>
      <c r="H51" s="66"/>
      <c r="I51" s="66"/>
      <c r="J51" s="66"/>
      <c r="K51" s="66"/>
      <c r="L51" s="66"/>
      <c r="M51" s="66"/>
      <c r="N51" s="66"/>
      <c r="O51" s="66"/>
    </row>
    <row r="52" spans="1:15" ht="12.75">
      <c r="A52" s="118" t="s">
        <v>177</v>
      </c>
      <c r="B52" s="256">
        <v>25</v>
      </c>
      <c r="C52" s="119" t="s">
        <v>84</v>
      </c>
      <c r="E52" s="267"/>
      <c r="G52" s="66"/>
      <c r="H52" s="66"/>
      <c r="I52" s="66"/>
      <c r="J52" s="66"/>
      <c r="K52" s="66"/>
      <c r="L52" s="66"/>
      <c r="M52" s="66"/>
      <c r="N52" s="66"/>
      <c r="O52" s="66"/>
    </row>
    <row r="53" spans="1:15" ht="12.75">
      <c r="A53" s="118" t="s">
        <v>175</v>
      </c>
      <c r="B53" s="256">
        <v>250</v>
      </c>
      <c r="C53" s="118" t="s">
        <v>145</v>
      </c>
      <c r="E53" s="267"/>
      <c r="F53" s="68" t="s">
        <v>182</v>
      </c>
      <c r="G53" s="66"/>
      <c r="H53" s="66"/>
      <c r="I53" s="66"/>
      <c r="J53" s="66"/>
      <c r="K53" s="66"/>
      <c r="L53" s="66"/>
      <c r="M53" s="66"/>
      <c r="N53" s="66"/>
      <c r="O53" s="66"/>
    </row>
    <row r="54" spans="1:15" ht="12.75">
      <c r="A54" s="118" t="s">
        <v>178</v>
      </c>
      <c r="B54" s="256">
        <v>8</v>
      </c>
      <c r="C54" s="280" t="s">
        <v>143</v>
      </c>
      <c r="F54" s="68" t="s">
        <v>38</v>
      </c>
      <c r="G54" s="66"/>
      <c r="H54" s="66"/>
      <c r="I54" s="66"/>
      <c r="J54" s="66"/>
      <c r="K54" s="66"/>
      <c r="L54" s="66"/>
      <c r="M54" s="66"/>
      <c r="N54" s="66"/>
      <c r="O54" s="66"/>
    </row>
    <row r="55" spans="1:15" ht="12.75">
      <c r="A55" s="279" t="s">
        <v>100</v>
      </c>
      <c r="B55" s="271">
        <v>2.5</v>
      </c>
      <c r="C55" s="279" t="s">
        <v>98</v>
      </c>
      <c r="F55" s="68" t="s">
        <v>77</v>
      </c>
      <c r="G55" s="66"/>
      <c r="H55" s="66"/>
      <c r="I55" s="66"/>
      <c r="J55" s="66"/>
      <c r="K55" s="66"/>
      <c r="L55" s="66"/>
      <c r="M55" s="66"/>
      <c r="N55" s="66"/>
      <c r="O55" s="66"/>
    </row>
    <row r="56" spans="1:15" ht="12.75">
      <c r="A56" s="278" t="s">
        <v>213</v>
      </c>
      <c r="B56" s="271">
        <v>49</v>
      </c>
      <c r="C56" s="272" t="s">
        <v>73</v>
      </c>
      <c r="F56" s="68" t="s">
        <v>78</v>
      </c>
      <c r="G56" s="66"/>
      <c r="H56" s="66"/>
      <c r="I56" s="66"/>
      <c r="J56" s="66"/>
      <c r="K56" s="66"/>
      <c r="L56" s="66"/>
      <c r="M56" s="66"/>
      <c r="N56" s="66"/>
      <c r="O56" s="66"/>
    </row>
    <row r="57" spans="1:3" ht="12.75">
      <c r="A57" s="278" t="s">
        <v>214</v>
      </c>
      <c r="B57" s="271">
        <v>2</v>
      </c>
      <c r="C57" s="272" t="s">
        <v>207</v>
      </c>
    </row>
    <row r="58" spans="1:15" ht="15">
      <c r="A58" s="336" t="s">
        <v>146</v>
      </c>
      <c r="B58" s="336"/>
      <c r="C58" s="336"/>
      <c r="D58" s="66"/>
      <c r="E58" s="66"/>
      <c r="F58" s="66"/>
      <c r="G58" s="66"/>
      <c r="H58" s="66"/>
      <c r="I58" s="66"/>
      <c r="J58" s="66"/>
      <c r="K58" s="66"/>
      <c r="L58" s="66"/>
      <c r="M58" s="66"/>
      <c r="N58" s="66"/>
      <c r="O58" s="66"/>
    </row>
    <row r="59" spans="1:15" ht="12.75">
      <c r="A59" s="278" t="s">
        <v>216</v>
      </c>
      <c r="B59" s="271">
        <v>2.5</v>
      </c>
      <c r="D59" s="66"/>
      <c r="E59" s="66"/>
      <c r="F59" s="66"/>
      <c r="G59" s="66"/>
      <c r="H59" s="66"/>
      <c r="I59" s="66"/>
      <c r="J59" s="66"/>
      <c r="K59" s="66"/>
      <c r="L59" s="66"/>
      <c r="M59" s="66"/>
      <c r="N59" s="66"/>
      <c r="O59" s="66"/>
    </row>
    <row r="60" spans="1:15" ht="12.75">
      <c r="A60" s="118" t="s">
        <v>199</v>
      </c>
      <c r="B60" s="256">
        <v>25</v>
      </c>
      <c r="C60" s="119" t="s">
        <v>84</v>
      </c>
      <c r="D60" s="66"/>
      <c r="E60" s="66"/>
      <c r="F60" s="66"/>
      <c r="G60" s="66"/>
      <c r="H60" s="66"/>
      <c r="I60" s="66"/>
      <c r="J60" s="66"/>
      <c r="K60" s="66"/>
      <c r="L60" s="66"/>
      <c r="M60" s="66"/>
      <c r="N60" s="66"/>
      <c r="O60" s="66"/>
    </row>
    <row r="61" spans="1:15" ht="12.75">
      <c r="A61" s="118" t="s">
        <v>176</v>
      </c>
      <c r="B61" s="256">
        <v>225</v>
      </c>
      <c r="C61" s="118" t="s">
        <v>145</v>
      </c>
      <c r="D61" s="66"/>
      <c r="E61" s="66"/>
      <c r="F61" s="66"/>
      <c r="G61" s="66"/>
      <c r="H61" s="66"/>
      <c r="I61" s="66"/>
      <c r="J61" s="66"/>
      <c r="K61" s="66"/>
      <c r="L61" s="66"/>
      <c r="M61" s="66"/>
      <c r="N61" s="66"/>
      <c r="O61" s="66"/>
    </row>
    <row r="62" spans="1:15" ht="12.75">
      <c r="A62" s="118" t="s">
        <v>200</v>
      </c>
      <c r="B62" s="256">
        <v>8</v>
      </c>
      <c r="C62" s="280" t="s">
        <v>143</v>
      </c>
      <c r="D62" s="66"/>
      <c r="E62" s="66"/>
      <c r="F62" s="66"/>
      <c r="G62" s="66"/>
      <c r="H62" s="66"/>
      <c r="I62" s="66"/>
      <c r="J62" s="66"/>
      <c r="K62" s="66"/>
      <c r="L62" s="66"/>
      <c r="M62" s="66"/>
      <c r="N62" s="66"/>
      <c r="O62" s="66"/>
    </row>
    <row r="63" spans="1:15" ht="12.75">
      <c r="A63" s="278" t="s">
        <v>97</v>
      </c>
      <c r="B63" s="271">
        <v>2.5</v>
      </c>
      <c r="C63" s="279" t="s">
        <v>98</v>
      </c>
      <c r="D63" s="66"/>
      <c r="E63" s="66"/>
      <c r="F63" s="66"/>
      <c r="G63" s="66"/>
      <c r="H63" s="66"/>
      <c r="I63" s="66"/>
      <c r="J63" s="66"/>
      <c r="K63" s="66"/>
      <c r="L63" s="66"/>
      <c r="M63" s="66"/>
      <c r="N63" s="66"/>
      <c r="O63" s="66"/>
    </row>
    <row r="64" spans="1:15" ht="12.75">
      <c r="A64" s="278" t="s">
        <v>201</v>
      </c>
      <c r="B64" s="271">
        <v>49</v>
      </c>
      <c r="C64" s="272" t="s">
        <v>73</v>
      </c>
      <c r="D64" s="66"/>
      <c r="E64" s="66"/>
      <c r="F64" s="66"/>
      <c r="G64" s="66"/>
      <c r="H64" s="66"/>
      <c r="I64" s="66"/>
      <c r="J64" s="66"/>
      <c r="K64" s="66"/>
      <c r="L64" s="66"/>
      <c r="M64" s="66"/>
      <c r="N64" s="66"/>
      <c r="O64" s="66"/>
    </row>
    <row r="65" spans="1:15" ht="12.75">
      <c r="A65" s="278" t="s">
        <v>202</v>
      </c>
      <c r="B65" s="271">
        <v>2</v>
      </c>
      <c r="C65" s="272" t="s">
        <v>207</v>
      </c>
      <c r="D65" s="66"/>
      <c r="E65" s="66"/>
      <c r="F65" s="66"/>
      <c r="G65" s="66"/>
      <c r="H65" s="66"/>
      <c r="I65" s="66"/>
      <c r="J65" s="66"/>
      <c r="K65" s="66"/>
      <c r="L65" s="66"/>
      <c r="M65" s="66"/>
      <c r="N65" s="66"/>
      <c r="O65" s="66"/>
    </row>
    <row r="66" spans="1:15" ht="15">
      <c r="A66" s="335" t="s">
        <v>144</v>
      </c>
      <c r="B66" s="335"/>
      <c r="C66" s="335"/>
      <c r="D66" s="66"/>
      <c r="E66" s="66"/>
      <c r="F66" s="66"/>
      <c r="G66" s="66"/>
      <c r="H66" s="66"/>
      <c r="I66" s="66"/>
      <c r="J66" s="66"/>
      <c r="K66" s="66"/>
      <c r="L66" s="66"/>
      <c r="M66" s="66"/>
      <c r="N66" s="66"/>
      <c r="O66" s="66"/>
    </row>
    <row r="67" spans="1:15" ht="12.75">
      <c r="A67" s="278" t="s">
        <v>217</v>
      </c>
      <c r="B67" s="271">
        <v>2.5</v>
      </c>
      <c r="D67" s="66"/>
      <c r="E67" s="66"/>
      <c r="F67" s="66"/>
      <c r="G67" s="66"/>
      <c r="H67" s="66"/>
      <c r="I67" s="66"/>
      <c r="J67" s="66"/>
      <c r="K67" s="66"/>
      <c r="L67" s="66"/>
      <c r="M67" s="66"/>
      <c r="N67" s="66"/>
      <c r="O67" s="66"/>
    </row>
    <row r="68" spans="1:15" ht="12.75">
      <c r="A68" s="118" t="s">
        <v>203</v>
      </c>
      <c r="B68" s="256">
        <v>25</v>
      </c>
      <c r="C68" s="119" t="s">
        <v>84</v>
      </c>
      <c r="D68" s="66"/>
      <c r="E68" s="66"/>
      <c r="F68" s="66"/>
      <c r="G68" s="66"/>
      <c r="H68" s="66"/>
      <c r="I68" s="66"/>
      <c r="J68" s="66"/>
      <c r="K68" s="66"/>
      <c r="L68" s="66"/>
      <c r="M68" s="66"/>
      <c r="N68" s="66"/>
      <c r="O68" s="66"/>
    </row>
    <row r="69" spans="1:15" ht="12.75">
      <c r="A69" s="118" t="s">
        <v>169</v>
      </c>
      <c r="B69" s="256">
        <v>250</v>
      </c>
      <c r="C69" s="118" t="s">
        <v>145</v>
      </c>
      <c r="D69" s="66"/>
      <c r="E69" s="66"/>
      <c r="F69" s="66"/>
      <c r="G69" s="66"/>
      <c r="H69" s="66"/>
      <c r="I69" s="66"/>
      <c r="J69" s="66"/>
      <c r="K69" s="66"/>
      <c r="L69" s="66"/>
      <c r="M69" s="66"/>
      <c r="N69" s="66"/>
      <c r="O69" s="66"/>
    </row>
    <row r="70" spans="1:15" ht="12.75">
      <c r="A70" s="118" t="s">
        <v>204</v>
      </c>
      <c r="B70" s="256">
        <v>8</v>
      </c>
      <c r="C70" s="280" t="s">
        <v>143</v>
      </c>
      <c r="D70" s="66"/>
      <c r="E70" s="66"/>
      <c r="F70" s="66"/>
      <c r="G70" s="66"/>
      <c r="H70" s="66"/>
      <c r="I70" s="66"/>
      <c r="J70" s="66"/>
      <c r="K70" s="66"/>
      <c r="L70" s="66"/>
      <c r="M70" s="66"/>
      <c r="N70" s="66"/>
      <c r="O70" s="66"/>
    </row>
    <row r="71" spans="1:15" ht="12.75">
      <c r="A71" s="278" t="s">
        <v>99</v>
      </c>
      <c r="B71" s="271">
        <v>2.5</v>
      </c>
      <c r="C71" s="279" t="s">
        <v>98</v>
      </c>
      <c r="D71" s="66"/>
      <c r="E71" s="66"/>
      <c r="F71" s="66"/>
      <c r="G71" s="66"/>
      <c r="H71" s="66"/>
      <c r="I71" s="66"/>
      <c r="J71" s="66"/>
      <c r="K71" s="66"/>
      <c r="L71" s="66"/>
      <c r="M71" s="66"/>
      <c r="N71" s="66"/>
      <c r="O71" s="66"/>
    </row>
    <row r="72" spans="1:15" ht="12.75">
      <c r="A72" s="278" t="s">
        <v>205</v>
      </c>
      <c r="B72" s="271">
        <v>49</v>
      </c>
      <c r="C72" s="272" t="s">
        <v>73</v>
      </c>
      <c r="D72" s="66"/>
      <c r="E72" s="66"/>
      <c r="F72" s="66"/>
      <c r="G72" s="66"/>
      <c r="H72" s="66"/>
      <c r="I72" s="66"/>
      <c r="J72" s="66"/>
      <c r="K72" s="66"/>
      <c r="L72" s="66"/>
      <c r="M72" s="66"/>
      <c r="N72" s="66"/>
      <c r="O72" s="66"/>
    </row>
    <row r="73" spans="1:15" ht="12.75">
      <c r="A73" s="278" t="s">
        <v>206</v>
      </c>
      <c r="B73" s="271">
        <v>3</v>
      </c>
      <c r="C73" s="272" t="s">
        <v>207</v>
      </c>
      <c r="D73" s="66"/>
      <c r="E73" s="66"/>
      <c r="F73" s="66"/>
      <c r="G73" s="66"/>
      <c r="H73" s="66"/>
      <c r="I73" s="66"/>
      <c r="J73" s="66"/>
      <c r="K73" s="66"/>
      <c r="L73" s="66"/>
      <c r="M73" s="66"/>
      <c r="N73" s="66"/>
      <c r="O73" s="66"/>
    </row>
    <row r="74" spans="4:15" ht="12.75">
      <c r="D74" s="66"/>
      <c r="E74" s="66"/>
      <c r="F74" s="66"/>
      <c r="G74" s="66"/>
      <c r="H74" s="66"/>
      <c r="I74" s="66"/>
      <c r="J74" s="66"/>
      <c r="K74" s="66"/>
      <c r="L74" s="66"/>
      <c r="M74" s="66"/>
      <c r="N74" s="66"/>
      <c r="O74" s="66"/>
    </row>
    <row r="75" spans="4:15" ht="12.75">
      <c r="D75" s="66"/>
      <c r="E75" s="66"/>
      <c r="F75" s="66"/>
      <c r="G75" s="66"/>
      <c r="H75" s="66"/>
      <c r="I75" s="66"/>
      <c r="J75" s="66"/>
      <c r="K75" s="66"/>
      <c r="L75" s="66"/>
      <c r="M75" s="66"/>
      <c r="N75" s="66"/>
      <c r="O75" s="66"/>
    </row>
    <row r="76" spans="4:15" ht="12.75">
      <c r="D76" s="66"/>
      <c r="E76" s="66"/>
      <c r="F76" s="66"/>
      <c r="G76" s="66"/>
      <c r="H76" s="66"/>
      <c r="I76" s="66"/>
      <c r="J76" s="66"/>
      <c r="K76" s="66"/>
      <c r="L76" s="66"/>
      <c r="M76" s="66"/>
      <c r="N76" s="66"/>
      <c r="O76" s="66"/>
    </row>
    <row r="77" spans="4:15" ht="12.75">
      <c r="D77" s="66"/>
      <c r="E77" s="66"/>
      <c r="F77" s="66"/>
      <c r="G77" s="66"/>
      <c r="H77" s="66"/>
      <c r="I77" s="66"/>
      <c r="J77" s="66"/>
      <c r="K77" s="66"/>
      <c r="L77" s="66"/>
      <c r="M77" s="66"/>
      <c r="N77" s="66"/>
      <c r="O77" s="66"/>
    </row>
    <row r="78" spans="4:15" ht="12.75">
      <c r="D78" s="66"/>
      <c r="E78" s="66"/>
      <c r="F78" s="66"/>
      <c r="G78" s="66"/>
      <c r="H78" s="66"/>
      <c r="I78" s="66"/>
      <c r="J78" s="66"/>
      <c r="K78" s="66"/>
      <c r="L78" s="66"/>
      <c r="M78" s="66"/>
      <c r="N78" s="66"/>
      <c r="O78" s="66"/>
    </row>
    <row r="79" spans="4:15" ht="12.75">
      <c r="D79" s="66"/>
      <c r="E79" s="66"/>
      <c r="F79" s="66"/>
      <c r="G79" s="66"/>
      <c r="H79" s="66"/>
      <c r="I79" s="66"/>
      <c r="J79" s="66"/>
      <c r="K79" s="66"/>
      <c r="L79" s="66"/>
      <c r="M79" s="66"/>
      <c r="N79" s="66"/>
      <c r="O79" s="66"/>
    </row>
    <row r="80" spans="4:15" ht="12.75">
      <c r="D80" s="66"/>
      <c r="E80" s="66"/>
      <c r="F80" s="66"/>
      <c r="G80" s="66"/>
      <c r="H80" s="66"/>
      <c r="I80" s="66"/>
      <c r="J80" s="66"/>
      <c r="K80" s="66"/>
      <c r="L80" s="66"/>
      <c r="M80" s="66"/>
      <c r="N80" s="66"/>
      <c r="O80" s="66"/>
    </row>
    <row r="81" spans="4:15" ht="12.75">
      <c r="D81" s="66"/>
      <c r="E81" s="66"/>
      <c r="F81" s="66"/>
      <c r="G81" s="66"/>
      <c r="H81" s="66"/>
      <c r="I81" s="66"/>
      <c r="J81" s="66"/>
      <c r="K81" s="66"/>
      <c r="L81" s="66"/>
      <c r="M81" s="66"/>
      <c r="N81" s="66"/>
      <c r="O81" s="66"/>
    </row>
    <row r="82" spans="4:15" ht="12.75">
      <c r="D82" s="66"/>
      <c r="E82" s="66"/>
      <c r="F82" s="66"/>
      <c r="G82" s="66"/>
      <c r="H82" s="66"/>
      <c r="I82" s="66"/>
      <c r="J82" s="66"/>
      <c r="K82" s="66"/>
      <c r="L82" s="66"/>
      <c r="M82" s="66"/>
      <c r="N82" s="66"/>
      <c r="O82" s="66"/>
    </row>
    <row r="83" spans="4:15" ht="12.75">
      <c r="D83" s="66"/>
      <c r="E83" s="66"/>
      <c r="F83" s="66"/>
      <c r="G83" s="66"/>
      <c r="H83" s="66"/>
      <c r="I83" s="66"/>
      <c r="J83" s="66"/>
      <c r="K83" s="66"/>
      <c r="L83" s="66"/>
      <c r="M83" s="66"/>
      <c r="N83" s="66"/>
      <c r="O83" s="66"/>
    </row>
    <row r="84" spans="4:15" ht="12.75">
      <c r="D84" s="66"/>
      <c r="E84" s="66"/>
      <c r="F84" s="66"/>
      <c r="G84" s="66"/>
      <c r="H84" s="66"/>
      <c r="I84" s="66"/>
      <c r="J84" s="66"/>
      <c r="K84" s="66"/>
      <c r="L84" s="66"/>
      <c r="M84" s="66"/>
      <c r="N84" s="66"/>
      <c r="O84" s="66"/>
    </row>
    <row r="85" spans="4:15" ht="12.75">
      <c r="D85" s="66"/>
      <c r="E85" s="66"/>
      <c r="F85" s="66"/>
      <c r="G85" s="66"/>
      <c r="H85" s="66"/>
      <c r="I85" s="66"/>
      <c r="J85" s="66"/>
      <c r="K85" s="66"/>
      <c r="L85" s="66"/>
      <c r="M85" s="66"/>
      <c r="N85" s="66"/>
      <c r="O85" s="66"/>
    </row>
    <row r="86" spans="4:15" ht="12.75">
      <c r="D86" s="66"/>
      <c r="E86" s="66"/>
      <c r="F86" s="66"/>
      <c r="G86" s="66"/>
      <c r="H86" s="66"/>
      <c r="I86" s="66"/>
      <c r="J86" s="66"/>
      <c r="K86" s="66"/>
      <c r="L86" s="66"/>
      <c r="M86" s="66"/>
      <c r="N86" s="66"/>
      <c r="O86" s="66"/>
    </row>
    <row r="87" spans="4:15" ht="12.75">
      <c r="D87" s="66"/>
      <c r="E87" s="66"/>
      <c r="F87" s="66"/>
      <c r="G87" s="66"/>
      <c r="H87" s="66"/>
      <c r="I87" s="66"/>
      <c r="J87" s="66"/>
      <c r="K87" s="66"/>
      <c r="L87" s="66"/>
      <c r="M87" s="66"/>
      <c r="N87" s="66"/>
      <c r="O87" s="66"/>
    </row>
    <row r="88" spans="4:15" ht="12.75">
      <c r="D88" s="66"/>
      <c r="E88" s="66"/>
      <c r="F88" s="66"/>
      <c r="G88" s="66"/>
      <c r="H88" s="66"/>
      <c r="I88" s="66"/>
      <c r="J88" s="66"/>
      <c r="K88" s="66"/>
      <c r="L88" s="66"/>
      <c r="M88" s="66"/>
      <c r="N88" s="66"/>
      <c r="O88" s="66"/>
    </row>
    <row r="89" spans="4:15" ht="12.75">
      <c r="D89" s="66"/>
      <c r="E89" s="66"/>
      <c r="F89" s="66"/>
      <c r="G89" s="66"/>
      <c r="H89" s="66"/>
      <c r="I89" s="66"/>
      <c r="J89" s="66"/>
      <c r="K89" s="66"/>
      <c r="L89" s="66"/>
      <c r="M89" s="66"/>
      <c r="N89" s="66"/>
      <c r="O89" s="66"/>
    </row>
    <row r="90" spans="4:15" ht="12.75">
      <c r="D90" s="66"/>
      <c r="E90" s="66"/>
      <c r="F90" s="66"/>
      <c r="G90" s="66"/>
      <c r="H90" s="66"/>
      <c r="I90" s="66"/>
      <c r="J90" s="66"/>
      <c r="K90" s="66"/>
      <c r="L90" s="66"/>
      <c r="M90" s="66"/>
      <c r="N90" s="66"/>
      <c r="O90" s="66"/>
    </row>
    <row r="91" spans="4:15" ht="12.75">
      <c r="D91" s="66"/>
      <c r="E91" s="66"/>
      <c r="F91" s="66"/>
      <c r="G91" s="66"/>
      <c r="H91" s="66"/>
      <c r="I91" s="66"/>
      <c r="J91" s="66"/>
      <c r="K91" s="66"/>
      <c r="L91" s="66"/>
      <c r="M91" s="66"/>
      <c r="N91" s="66"/>
      <c r="O91" s="66"/>
    </row>
    <row r="92" spans="4:15" ht="12.75">
      <c r="D92" s="66"/>
      <c r="E92" s="66"/>
      <c r="F92" s="66"/>
      <c r="G92" s="66"/>
      <c r="H92" s="66"/>
      <c r="I92" s="66"/>
      <c r="J92" s="66"/>
      <c r="K92" s="66"/>
      <c r="L92" s="66"/>
      <c r="M92" s="66"/>
      <c r="N92" s="66"/>
      <c r="O92" s="66"/>
    </row>
    <row r="93" spans="4:15" ht="12.75">
      <c r="D93" s="66"/>
      <c r="E93" s="66"/>
      <c r="F93" s="66"/>
      <c r="G93" s="66"/>
      <c r="H93" s="66"/>
      <c r="I93" s="66"/>
      <c r="J93" s="66"/>
      <c r="K93" s="66"/>
      <c r="L93" s="66"/>
      <c r="M93" s="66"/>
      <c r="N93" s="66"/>
      <c r="O93" s="66"/>
    </row>
    <row r="94" spans="4:15" ht="12.75">
      <c r="D94" s="66"/>
      <c r="E94" s="66"/>
      <c r="F94" s="66"/>
      <c r="G94" s="66"/>
      <c r="H94" s="66"/>
      <c r="I94" s="66"/>
      <c r="J94" s="66"/>
      <c r="K94" s="66"/>
      <c r="L94" s="66"/>
      <c r="M94" s="66"/>
      <c r="N94" s="66"/>
      <c r="O94" s="66"/>
    </row>
    <row r="95" spans="4:15" ht="12.75">
      <c r="D95" s="66"/>
      <c r="E95" s="66"/>
      <c r="F95" s="66"/>
      <c r="G95" s="66"/>
      <c r="H95" s="66"/>
      <c r="I95" s="66"/>
      <c r="J95" s="66"/>
      <c r="K95" s="66"/>
      <c r="L95" s="66"/>
      <c r="M95" s="66"/>
      <c r="N95" s="66"/>
      <c r="O95" s="66"/>
    </row>
    <row r="96" spans="4:15" ht="12.75">
      <c r="D96" s="66"/>
      <c r="E96" s="66"/>
      <c r="F96" s="66"/>
      <c r="G96" s="66"/>
      <c r="H96" s="66"/>
      <c r="I96" s="66"/>
      <c r="J96" s="66"/>
      <c r="K96" s="66"/>
      <c r="L96" s="66"/>
      <c r="M96" s="66"/>
      <c r="N96" s="66"/>
      <c r="O96" s="66"/>
    </row>
    <row r="97" spans="4:15" ht="12.75">
      <c r="D97" s="66"/>
      <c r="E97" s="66"/>
      <c r="F97" s="66"/>
      <c r="G97" s="66"/>
      <c r="H97" s="66"/>
      <c r="I97" s="66"/>
      <c r="J97" s="66"/>
      <c r="K97" s="66"/>
      <c r="L97" s="66"/>
      <c r="M97" s="66"/>
      <c r="N97" s="66"/>
      <c r="O97" s="66"/>
    </row>
    <row r="98" spans="4:15" ht="12.75">
      <c r="D98" s="66"/>
      <c r="E98" s="66"/>
      <c r="F98" s="66"/>
      <c r="G98" s="66"/>
      <c r="H98" s="66"/>
      <c r="I98" s="66"/>
      <c r="J98" s="66"/>
      <c r="K98" s="66"/>
      <c r="L98" s="66"/>
      <c r="M98" s="66"/>
      <c r="N98" s="66"/>
      <c r="O98" s="66"/>
    </row>
    <row r="99" spans="4:15" ht="12.75">
      <c r="D99" s="66"/>
      <c r="E99" s="66"/>
      <c r="F99" s="66"/>
      <c r="G99" s="66"/>
      <c r="H99" s="66"/>
      <c r="I99" s="66"/>
      <c r="J99" s="66"/>
      <c r="K99" s="66"/>
      <c r="L99" s="66"/>
      <c r="M99" s="66"/>
      <c r="N99" s="66"/>
      <c r="O99" s="66"/>
    </row>
    <row r="100" spans="4:15" ht="12.75">
      <c r="D100" s="66"/>
      <c r="E100" s="66"/>
      <c r="F100" s="66"/>
      <c r="G100" s="66"/>
      <c r="H100" s="66"/>
      <c r="I100" s="66"/>
      <c r="J100" s="66"/>
      <c r="K100" s="66"/>
      <c r="L100" s="66"/>
      <c r="M100" s="66"/>
      <c r="N100" s="66"/>
      <c r="O100" s="66"/>
    </row>
    <row r="101" spans="4:15" ht="12.75">
      <c r="D101" s="66"/>
      <c r="E101" s="66"/>
      <c r="F101" s="66"/>
      <c r="G101" s="66"/>
      <c r="H101" s="66"/>
      <c r="I101" s="66"/>
      <c r="J101" s="66"/>
      <c r="K101" s="66"/>
      <c r="L101" s="66"/>
      <c r="M101" s="66"/>
      <c r="N101" s="66"/>
      <c r="O101" s="66"/>
    </row>
    <row r="102" spans="4:15" ht="12.75">
      <c r="D102" s="66"/>
      <c r="E102" s="66"/>
      <c r="F102" s="66"/>
      <c r="G102" s="66"/>
      <c r="H102" s="66"/>
      <c r="I102" s="66"/>
      <c r="J102" s="66"/>
      <c r="K102" s="66"/>
      <c r="L102" s="66"/>
      <c r="M102" s="66"/>
      <c r="N102" s="66"/>
      <c r="O102" s="66"/>
    </row>
    <row r="103" spans="4:15" ht="12.75">
      <c r="D103" s="66"/>
      <c r="E103" s="66"/>
      <c r="F103" s="66"/>
      <c r="G103" s="66"/>
      <c r="H103" s="66"/>
      <c r="I103" s="66"/>
      <c r="J103" s="66"/>
      <c r="K103" s="66"/>
      <c r="L103" s="66"/>
      <c r="M103" s="66"/>
      <c r="N103" s="66"/>
      <c r="O103" s="66"/>
    </row>
    <row r="104" spans="4:15" ht="12.75">
      <c r="D104" s="66"/>
      <c r="E104" s="66"/>
      <c r="F104" s="66"/>
      <c r="G104" s="66"/>
      <c r="H104" s="66"/>
      <c r="I104" s="66"/>
      <c r="J104" s="66"/>
      <c r="K104" s="66"/>
      <c r="L104" s="66"/>
      <c r="M104" s="66"/>
      <c r="N104" s="66"/>
      <c r="O104" s="66"/>
    </row>
    <row r="105" spans="4:15" ht="12.75">
      <c r="D105" s="66"/>
      <c r="E105" s="66"/>
      <c r="F105" s="66"/>
      <c r="G105" s="66"/>
      <c r="H105" s="66"/>
      <c r="I105" s="66"/>
      <c r="J105" s="66"/>
      <c r="K105" s="66"/>
      <c r="L105" s="66"/>
      <c r="M105" s="66"/>
      <c r="N105" s="66"/>
      <c r="O105" s="66"/>
    </row>
    <row r="106" spans="4:15" ht="12.75">
      <c r="D106" s="66"/>
      <c r="E106" s="66"/>
      <c r="F106" s="66"/>
      <c r="G106" s="66"/>
      <c r="H106" s="66"/>
      <c r="I106" s="66"/>
      <c r="J106" s="66"/>
      <c r="K106" s="66"/>
      <c r="L106" s="66"/>
      <c r="M106" s="66"/>
      <c r="N106" s="66"/>
      <c r="O106" s="66"/>
    </row>
    <row r="107" spans="4:15" ht="12.75">
      <c r="D107" s="66"/>
      <c r="E107" s="66"/>
      <c r="F107" s="66"/>
      <c r="G107" s="66"/>
      <c r="H107" s="66"/>
      <c r="I107" s="66"/>
      <c r="J107" s="66"/>
      <c r="K107" s="66"/>
      <c r="L107" s="66"/>
      <c r="M107" s="66"/>
      <c r="N107" s="66"/>
      <c r="O107" s="66"/>
    </row>
    <row r="108" spans="4:15" ht="12.75">
      <c r="D108" s="66"/>
      <c r="E108" s="66"/>
      <c r="F108" s="66"/>
      <c r="G108" s="66"/>
      <c r="H108" s="66"/>
      <c r="I108" s="66"/>
      <c r="J108" s="66"/>
      <c r="K108" s="66"/>
      <c r="L108" s="66"/>
      <c r="M108" s="66"/>
      <c r="N108" s="66"/>
      <c r="O108" s="66"/>
    </row>
    <row r="109" spans="4:15" ht="12.75">
      <c r="D109" s="66"/>
      <c r="E109" s="66"/>
      <c r="F109" s="66"/>
      <c r="G109" s="66"/>
      <c r="H109" s="66"/>
      <c r="I109" s="66"/>
      <c r="J109" s="66"/>
      <c r="K109" s="66"/>
      <c r="L109" s="66"/>
      <c r="M109" s="66"/>
      <c r="N109" s="66"/>
      <c r="O109" s="66"/>
    </row>
    <row r="110" spans="4:15" ht="12.75">
      <c r="D110" s="66"/>
      <c r="E110" s="66"/>
      <c r="F110" s="66"/>
      <c r="G110" s="66"/>
      <c r="H110" s="66"/>
      <c r="I110" s="66"/>
      <c r="J110" s="66"/>
      <c r="K110" s="66"/>
      <c r="L110" s="66"/>
      <c r="M110" s="66"/>
      <c r="N110" s="66"/>
      <c r="O110" s="66"/>
    </row>
    <row r="111" spans="4:15" ht="12.75">
      <c r="D111" s="66"/>
      <c r="E111" s="66"/>
      <c r="F111" s="66"/>
      <c r="G111" s="66"/>
      <c r="H111" s="66"/>
      <c r="I111" s="66"/>
      <c r="J111" s="66"/>
      <c r="K111" s="66"/>
      <c r="L111" s="66"/>
      <c r="M111" s="66"/>
      <c r="N111" s="66"/>
      <c r="O111" s="66"/>
    </row>
    <row r="112" spans="4:15" ht="12.75">
      <c r="D112" s="66"/>
      <c r="E112" s="66"/>
      <c r="F112" s="66"/>
      <c r="G112" s="66"/>
      <c r="H112" s="66"/>
      <c r="I112" s="66"/>
      <c r="J112" s="66"/>
      <c r="K112" s="66"/>
      <c r="L112" s="66"/>
      <c r="M112" s="66"/>
      <c r="N112" s="66"/>
      <c r="O112" s="66"/>
    </row>
    <row r="113" spans="4:15" ht="12.75">
      <c r="D113" s="66"/>
      <c r="E113" s="66"/>
      <c r="F113" s="66"/>
      <c r="G113" s="66"/>
      <c r="H113" s="66"/>
      <c r="I113" s="66"/>
      <c r="J113" s="66"/>
      <c r="K113" s="66"/>
      <c r="L113" s="66"/>
      <c r="M113" s="66"/>
      <c r="N113" s="66"/>
      <c r="O113" s="66"/>
    </row>
    <row r="114" spans="4:15" ht="12.75">
      <c r="D114" s="66"/>
      <c r="E114" s="66"/>
      <c r="F114" s="66"/>
      <c r="G114" s="66"/>
      <c r="H114" s="66"/>
      <c r="I114" s="66"/>
      <c r="J114" s="66"/>
      <c r="K114" s="66"/>
      <c r="L114" s="66"/>
      <c r="M114" s="66"/>
      <c r="N114" s="66"/>
      <c r="O114" s="66"/>
    </row>
    <row r="115" spans="4:15" ht="12.75">
      <c r="D115" s="66"/>
      <c r="E115" s="66"/>
      <c r="F115" s="66"/>
      <c r="G115" s="66"/>
      <c r="H115" s="66"/>
      <c r="I115" s="66"/>
      <c r="J115" s="66"/>
      <c r="K115" s="66"/>
      <c r="L115" s="66"/>
      <c r="M115" s="66"/>
      <c r="N115" s="66"/>
      <c r="O115" s="66"/>
    </row>
    <row r="116" spans="4:15" ht="12.75">
      <c r="D116" s="66"/>
      <c r="E116" s="66"/>
      <c r="F116" s="66"/>
      <c r="G116" s="66"/>
      <c r="H116" s="66"/>
      <c r="I116" s="66"/>
      <c r="J116" s="66"/>
      <c r="K116" s="66"/>
      <c r="L116" s="66"/>
      <c r="M116" s="66"/>
      <c r="N116" s="66"/>
      <c r="O116" s="66"/>
    </row>
    <row r="117" spans="4:15" ht="12.75">
      <c r="D117" s="66"/>
      <c r="E117" s="66"/>
      <c r="F117" s="66"/>
      <c r="G117" s="66"/>
      <c r="H117" s="66"/>
      <c r="I117" s="66"/>
      <c r="J117" s="66"/>
      <c r="K117" s="66"/>
      <c r="L117" s="66"/>
      <c r="M117" s="66"/>
      <c r="N117" s="66"/>
      <c r="O117" s="66"/>
    </row>
    <row r="118" spans="4:15" ht="12.75">
      <c r="D118" s="66"/>
      <c r="E118" s="66"/>
      <c r="F118" s="66"/>
      <c r="G118" s="66"/>
      <c r="H118" s="66"/>
      <c r="I118" s="66"/>
      <c r="J118" s="66"/>
      <c r="K118" s="66"/>
      <c r="L118" s="66"/>
      <c r="M118" s="66"/>
      <c r="N118" s="66"/>
      <c r="O118" s="66"/>
    </row>
    <row r="119" spans="4:15" ht="12.75">
      <c r="D119" s="66"/>
      <c r="E119" s="66"/>
      <c r="F119" s="66"/>
      <c r="G119" s="66"/>
      <c r="H119" s="66"/>
      <c r="I119" s="66"/>
      <c r="J119" s="66"/>
      <c r="K119" s="66"/>
      <c r="L119" s="66"/>
      <c r="M119" s="66"/>
      <c r="N119" s="66"/>
      <c r="O119" s="66"/>
    </row>
    <row r="120" spans="4:15" ht="12.75">
      <c r="D120" s="66"/>
      <c r="E120" s="66"/>
      <c r="F120" s="66"/>
      <c r="G120" s="66"/>
      <c r="H120" s="66"/>
      <c r="I120" s="66"/>
      <c r="J120" s="66"/>
      <c r="K120" s="66"/>
      <c r="L120" s="66"/>
      <c r="M120" s="66"/>
      <c r="N120" s="66"/>
      <c r="O120" s="66"/>
    </row>
    <row r="121" spans="4:15" ht="12.75">
      <c r="D121" s="66"/>
      <c r="E121" s="66"/>
      <c r="F121" s="66"/>
      <c r="G121" s="66"/>
      <c r="H121" s="66"/>
      <c r="I121" s="66"/>
      <c r="J121" s="66"/>
      <c r="K121" s="66"/>
      <c r="L121" s="66"/>
      <c r="M121" s="66"/>
      <c r="N121" s="66"/>
      <c r="O121" s="66"/>
    </row>
    <row r="122" spans="4:15" ht="12.75">
      <c r="D122" s="66"/>
      <c r="E122" s="66"/>
      <c r="F122" s="66"/>
      <c r="G122" s="66"/>
      <c r="H122" s="66"/>
      <c r="I122" s="66"/>
      <c r="J122" s="66"/>
      <c r="K122" s="66"/>
      <c r="L122" s="66"/>
      <c r="M122" s="66"/>
      <c r="N122" s="66"/>
      <c r="O122" s="66"/>
    </row>
    <row r="123" spans="4:15" ht="12.75">
      <c r="D123" s="66"/>
      <c r="E123" s="66"/>
      <c r="F123" s="66"/>
      <c r="G123" s="66"/>
      <c r="H123" s="66"/>
      <c r="I123" s="66"/>
      <c r="J123" s="66"/>
      <c r="K123" s="66"/>
      <c r="L123" s="66"/>
      <c r="M123" s="66"/>
      <c r="N123" s="66"/>
      <c r="O123" s="66"/>
    </row>
    <row r="124" spans="4:15" ht="12.75">
      <c r="D124" s="66"/>
      <c r="E124" s="66"/>
      <c r="F124" s="66"/>
      <c r="G124" s="66"/>
      <c r="H124" s="66"/>
      <c r="I124" s="66"/>
      <c r="J124" s="66"/>
      <c r="K124" s="66"/>
      <c r="L124" s="66"/>
      <c r="M124" s="66"/>
      <c r="N124" s="66"/>
      <c r="O124" s="66"/>
    </row>
    <row r="125" spans="4:15" ht="12.75">
      <c r="D125" s="66"/>
      <c r="E125" s="66"/>
      <c r="F125" s="66"/>
      <c r="G125" s="66"/>
      <c r="H125" s="66"/>
      <c r="I125" s="66"/>
      <c r="J125" s="66"/>
      <c r="K125" s="66"/>
      <c r="L125" s="66"/>
      <c r="M125" s="66"/>
      <c r="N125" s="66"/>
      <c r="O125" s="66"/>
    </row>
    <row r="126" spans="4:15" ht="12.75">
      <c r="D126" s="66"/>
      <c r="E126" s="66"/>
      <c r="F126" s="66"/>
      <c r="G126" s="66"/>
      <c r="H126" s="66"/>
      <c r="I126" s="66"/>
      <c r="J126" s="66"/>
      <c r="K126" s="66"/>
      <c r="L126" s="66"/>
      <c r="M126" s="66"/>
      <c r="N126" s="66"/>
      <c r="O126" s="66"/>
    </row>
    <row r="127" spans="1:15" ht="12.75">
      <c r="A127" s="81"/>
      <c r="B127" s="79"/>
      <c r="C127" s="81"/>
      <c r="D127" s="66"/>
      <c r="E127" s="66"/>
      <c r="F127" s="66"/>
      <c r="G127" s="66"/>
      <c r="H127" s="66"/>
      <c r="I127" s="66"/>
      <c r="J127" s="66"/>
      <c r="K127" s="66"/>
      <c r="L127" s="66"/>
      <c r="M127" s="66"/>
      <c r="N127" s="66"/>
      <c r="O127" s="66"/>
    </row>
    <row r="128" spans="1:15" ht="12.75">
      <c r="A128" s="81"/>
      <c r="B128" s="80"/>
      <c r="C128" s="81"/>
      <c r="D128" s="66"/>
      <c r="E128" s="66"/>
      <c r="F128" s="66"/>
      <c r="G128" s="66"/>
      <c r="H128" s="66"/>
      <c r="I128" s="66"/>
      <c r="J128" s="66"/>
      <c r="K128" s="66"/>
      <c r="L128" s="66"/>
      <c r="M128" s="66"/>
      <c r="N128" s="66"/>
      <c r="O128" s="66"/>
    </row>
    <row r="129" spans="1:15" ht="12.75">
      <c r="A129" s="81"/>
      <c r="B129" s="80"/>
      <c r="C129" s="81"/>
      <c r="D129" s="66"/>
      <c r="E129" s="66"/>
      <c r="F129" s="66"/>
      <c r="G129" s="66"/>
      <c r="H129" s="66"/>
      <c r="I129" s="66"/>
      <c r="J129" s="66"/>
      <c r="K129" s="66"/>
      <c r="L129" s="66"/>
      <c r="M129" s="66"/>
      <c r="N129" s="66"/>
      <c r="O129" s="66"/>
    </row>
    <row r="130" spans="1:15" ht="12.75">
      <c r="A130" s="72"/>
      <c r="B130" s="72"/>
      <c r="C130" s="72"/>
      <c r="D130" s="66"/>
      <c r="E130" s="66"/>
      <c r="F130" s="66"/>
      <c r="G130" s="66"/>
      <c r="H130" s="66"/>
      <c r="I130" s="66"/>
      <c r="J130" s="66"/>
      <c r="K130" s="66"/>
      <c r="L130" s="66"/>
      <c r="M130" s="66"/>
      <c r="N130" s="66"/>
      <c r="O130" s="66"/>
    </row>
    <row r="131" spans="4:15" ht="12.75">
      <c r="D131" s="66"/>
      <c r="E131" s="66"/>
      <c r="F131" s="66"/>
      <c r="G131" s="66"/>
      <c r="H131" s="66"/>
      <c r="I131" s="66"/>
      <c r="J131" s="66"/>
      <c r="K131" s="66"/>
      <c r="L131" s="66"/>
      <c r="M131" s="66"/>
      <c r="N131" s="66"/>
      <c r="O131" s="66"/>
    </row>
    <row r="132" spans="4:15" ht="12.75">
      <c r="D132" s="66"/>
      <c r="E132" s="66"/>
      <c r="F132" s="66"/>
      <c r="G132" s="66"/>
      <c r="H132" s="66"/>
      <c r="I132" s="66"/>
      <c r="J132" s="66"/>
      <c r="K132" s="66"/>
      <c r="L132" s="66"/>
      <c r="M132" s="66"/>
      <c r="N132" s="66"/>
      <c r="O132" s="66"/>
    </row>
    <row r="133" spans="4:15" ht="12.75">
      <c r="D133" s="66"/>
      <c r="E133" s="66"/>
      <c r="F133" s="66"/>
      <c r="G133" s="66"/>
      <c r="H133" s="66"/>
      <c r="I133" s="66"/>
      <c r="J133" s="66"/>
      <c r="K133" s="66"/>
      <c r="L133" s="66"/>
      <c r="M133" s="66"/>
      <c r="N133" s="66"/>
      <c r="O133" s="66"/>
    </row>
    <row r="134" spans="4:15" ht="12.75">
      <c r="D134" s="66"/>
      <c r="E134" s="66"/>
      <c r="F134" s="66"/>
      <c r="G134" s="66"/>
      <c r="H134" s="66"/>
      <c r="I134" s="66"/>
      <c r="J134" s="66"/>
      <c r="K134" s="66"/>
      <c r="L134" s="66"/>
      <c r="M134" s="66"/>
      <c r="N134" s="66"/>
      <c r="O134" s="66"/>
    </row>
    <row r="135" spans="4:15" ht="12.75">
      <c r="D135" s="66"/>
      <c r="E135" s="66"/>
      <c r="F135" s="66"/>
      <c r="G135" s="66"/>
      <c r="H135" s="66"/>
      <c r="I135" s="66"/>
      <c r="J135" s="66"/>
      <c r="K135" s="66"/>
      <c r="L135" s="66"/>
      <c r="M135" s="66"/>
      <c r="N135" s="66"/>
      <c r="O135" s="66"/>
    </row>
    <row r="136" spans="4:15" ht="12.75">
      <c r="D136" s="66"/>
      <c r="E136" s="66"/>
      <c r="F136" s="66"/>
      <c r="G136" s="66"/>
      <c r="H136" s="66"/>
      <c r="I136" s="66"/>
      <c r="J136" s="66"/>
      <c r="K136" s="66"/>
      <c r="L136" s="66"/>
      <c r="M136" s="66"/>
      <c r="N136" s="66"/>
      <c r="O136" s="66"/>
    </row>
    <row r="137" spans="4:15" ht="12.75">
      <c r="D137" s="66"/>
      <c r="E137" s="66"/>
      <c r="F137" s="66"/>
      <c r="G137" s="66"/>
      <c r="H137" s="66"/>
      <c r="I137" s="66"/>
      <c r="J137" s="66"/>
      <c r="K137" s="66"/>
      <c r="L137" s="66"/>
      <c r="M137" s="66"/>
      <c r="N137" s="66"/>
      <c r="O137" s="66"/>
    </row>
    <row r="138" spans="4:15" ht="12.75">
      <c r="D138" s="66"/>
      <c r="E138" s="66"/>
      <c r="F138" s="66"/>
      <c r="G138" s="66"/>
      <c r="H138" s="66"/>
      <c r="I138" s="66"/>
      <c r="J138" s="66"/>
      <c r="K138" s="66"/>
      <c r="L138" s="66"/>
      <c r="M138" s="66"/>
      <c r="N138" s="66"/>
      <c r="O138" s="66"/>
    </row>
    <row r="139" spans="4:15" ht="12.75">
      <c r="D139" s="66"/>
      <c r="E139" s="66"/>
      <c r="F139" s="66"/>
      <c r="G139" s="66"/>
      <c r="H139" s="66"/>
      <c r="I139" s="66"/>
      <c r="J139" s="66"/>
      <c r="K139" s="66"/>
      <c r="L139" s="66"/>
      <c r="M139" s="66"/>
      <c r="N139" s="66"/>
      <c r="O139" s="66"/>
    </row>
    <row r="140" spans="4:15" ht="12.75">
      <c r="D140" s="66"/>
      <c r="E140" s="66"/>
      <c r="F140" s="66"/>
      <c r="G140" s="66"/>
      <c r="H140" s="66"/>
      <c r="I140" s="66"/>
      <c r="J140" s="66"/>
      <c r="K140" s="66"/>
      <c r="L140" s="66"/>
      <c r="M140" s="66"/>
      <c r="N140" s="66"/>
      <c r="O140" s="66"/>
    </row>
    <row r="141" spans="4:15" ht="12.75">
      <c r="D141" s="66"/>
      <c r="E141" s="66"/>
      <c r="F141" s="66"/>
      <c r="G141" s="66"/>
      <c r="H141" s="66"/>
      <c r="I141" s="66"/>
      <c r="J141" s="66"/>
      <c r="K141" s="66"/>
      <c r="L141" s="66"/>
      <c r="M141" s="66"/>
      <c r="N141" s="66"/>
      <c r="O141" s="66"/>
    </row>
    <row r="142" spans="4:15" ht="12.75">
      <c r="D142" s="66"/>
      <c r="E142" s="66"/>
      <c r="F142" s="66"/>
      <c r="G142" s="66"/>
      <c r="H142" s="66"/>
      <c r="I142" s="66"/>
      <c r="J142" s="66"/>
      <c r="K142" s="66"/>
      <c r="L142" s="66"/>
      <c r="M142" s="66"/>
      <c r="N142" s="66"/>
      <c r="O142" s="66"/>
    </row>
    <row r="143" spans="4:15" ht="12.75">
      <c r="D143" s="66"/>
      <c r="E143" s="66"/>
      <c r="F143" s="66"/>
      <c r="G143" s="66"/>
      <c r="H143" s="66"/>
      <c r="I143" s="66"/>
      <c r="J143" s="66"/>
      <c r="K143" s="66"/>
      <c r="L143" s="66"/>
      <c r="M143" s="66"/>
      <c r="N143" s="66"/>
      <c r="O143" s="66"/>
    </row>
    <row r="144" spans="4:15" ht="12.75">
      <c r="D144" s="66"/>
      <c r="E144" s="66"/>
      <c r="F144" s="66"/>
      <c r="G144" s="66"/>
      <c r="H144" s="66"/>
      <c r="I144" s="66"/>
      <c r="J144" s="66"/>
      <c r="K144" s="66"/>
      <c r="L144" s="66"/>
      <c r="M144" s="66"/>
      <c r="N144" s="66"/>
      <c r="O144" s="66"/>
    </row>
    <row r="145" spans="4:15" ht="12.75">
      <c r="D145" s="66"/>
      <c r="E145" s="66"/>
      <c r="F145" s="66"/>
      <c r="G145" s="66"/>
      <c r="H145" s="66"/>
      <c r="I145" s="66"/>
      <c r="J145" s="66"/>
      <c r="K145" s="66"/>
      <c r="L145" s="66"/>
      <c r="M145" s="66"/>
      <c r="N145" s="66"/>
      <c r="O145" s="66"/>
    </row>
    <row r="146" spans="4:15" ht="12.75">
      <c r="D146" s="66"/>
      <c r="E146" s="66"/>
      <c r="F146" s="66"/>
      <c r="G146" s="66"/>
      <c r="H146" s="66"/>
      <c r="I146" s="66"/>
      <c r="J146" s="66"/>
      <c r="K146" s="66"/>
      <c r="L146" s="66"/>
      <c r="M146" s="66"/>
      <c r="N146" s="66"/>
      <c r="O146" s="66"/>
    </row>
    <row r="147" spans="4:15" ht="12.75">
      <c r="D147" s="66"/>
      <c r="E147" s="66"/>
      <c r="F147" s="66"/>
      <c r="G147" s="66"/>
      <c r="H147" s="66"/>
      <c r="I147" s="66"/>
      <c r="J147" s="66"/>
      <c r="K147" s="66"/>
      <c r="L147" s="66"/>
      <c r="M147" s="66"/>
      <c r="N147" s="66"/>
      <c r="O147" s="66"/>
    </row>
    <row r="148" spans="4:15" ht="12.75">
      <c r="D148" s="66"/>
      <c r="E148" s="66"/>
      <c r="F148" s="66"/>
      <c r="G148" s="66"/>
      <c r="H148" s="66"/>
      <c r="I148" s="66"/>
      <c r="J148" s="66"/>
      <c r="K148" s="66"/>
      <c r="L148" s="66"/>
      <c r="M148" s="66"/>
      <c r="N148" s="66"/>
      <c r="O148" s="66"/>
    </row>
    <row r="149" spans="4:15" ht="12.75">
      <c r="D149" s="66"/>
      <c r="E149" s="66"/>
      <c r="F149" s="66"/>
      <c r="G149" s="66"/>
      <c r="H149" s="66"/>
      <c r="I149" s="66"/>
      <c r="J149" s="66"/>
      <c r="K149" s="66"/>
      <c r="L149" s="66"/>
      <c r="M149" s="66"/>
      <c r="N149" s="66"/>
      <c r="O149" s="66"/>
    </row>
    <row r="150" spans="4:15" ht="12.75">
      <c r="D150" s="66"/>
      <c r="E150" s="66"/>
      <c r="F150" s="66"/>
      <c r="G150" s="66"/>
      <c r="H150" s="66"/>
      <c r="I150" s="66"/>
      <c r="J150" s="66"/>
      <c r="K150" s="66"/>
      <c r="L150" s="66"/>
      <c r="M150" s="66"/>
      <c r="N150" s="66"/>
      <c r="O150" s="66"/>
    </row>
    <row r="151" spans="4:15" ht="12.75">
      <c r="D151" s="66"/>
      <c r="E151" s="66"/>
      <c r="F151" s="66"/>
      <c r="G151" s="66"/>
      <c r="H151" s="66"/>
      <c r="I151" s="66"/>
      <c r="J151" s="66"/>
      <c r="K151" s="66"/>
      <c r="L151" s="66"/>
      <c r="M151" s="66"/>
      <c r="N151" s="66"/>
      <c r="O151" s="66"/>
    </row>
    <row r="152" spans="4:15" ht="12.75">
      <c r="D152" s="66"/>
      <c r="E152" s="66"/>
      <c r="F152" s="66"/>
      <c r="G152" s="66"/>
      <c r="H152" s="66"/>
      <c r="I152" s="66"/>
      <c r="J152" s="66"/>
      <c r="K152" s="66"/>
      <c r="L152" s="66"/>
      <c r="M152" s="66"/>
      <c r="N152" s="66"/>
      <c r="O152" s="66"/>
    </row>
    <row r="153" spans="4:15" ht="12.75">
      <c r="D153" s="66"/>
      <c r="E153" s="66"/>
      <c r="F153" s="66"/>
      <c r="G153" s="66"/>
      <c r="H153" s="66"/>
      <c r="I153" s="66"/>
      <c r="J153" s="66"/>
      <c r="K153" s="66"/>
      <c r="L153" s="66"/>
      <c r="M153" s="66"/>
      <c r="N153" s="66"/>
      <c r="O153" s="66"/>
    </row>
    <row r="154" spans="4:15" ht="12.75">
      <c r="D154" s="66"/>
      <c r="E154" s="66"/>
      <c r="F154" s="66"/>
      <c r="G154" s="66"/>
      <c r="H154" s="66"/>
      <c r="I154" s="66"/>
      <c r="J154" s="66"/>
      <c r="K154" s="66"/>
      <c r="L154" s="66"/>
      <c r="M154" s="66"/>
      <c r="N154" s="66"/>
      <c r="O154" s="66"/>
    </row>
    <row r="155" spans="4:15" ht="12.75">
      <c r="D155" s="66"/>
      <c r="E155" s="66"/>
      <c r="F155" s="66"/>
      <c r="G155" s="66"/>
      <c r="H155" s="66"/>
      <c r="I155" s="66"/>
      <c r="J155" s="66"/>
      <c r="K155" s="66"/>
      <c r="L155" s="66"/>
      <c r="M155" s="66"/>
      <c r="N155" s="66"/>
      <c r="O155" s="66"/>
    </row>
    <row r="156" spans="4:15" ht="12.75">
      <c r="D156" s="66"/>
      <c r="E156" s="66"/>
      <c r="F156" s="66"/>
      <c r="G156" s="66"/>
      <c r="H156" s="66"/>
      <c r="I156" s="66"/>
      <c r="J156" s="66"/>
      <c r="K156" s="66"/>
      <c r="L156" s="66"/>
      <c r="M156" s="66"/>
      <c r="N156" s="66"/>
      <c r="O156" s="66"/>
    </row>
    <row r="157" spans="4:15" ht="12.75">
      <c r="D157" s="66"/>
      <c r="E157" s="66"/>
      <c r="F157" s="66"/>
      <c r="G157" s="66"/>
      <c r="H157" s="66"/>
      <c r="I157" s="66"/>
      <c r="J157" s="66"/>
      <c r="K157" s="66"/>
      <c r="L157" s="66"/>
      <c r="M157" s="66"/>
      <c r="N157" s="66"/>
      <c r="O157" s="66"/>
    </row>
    <row r="158" spans="4:15" ht="12.75">
      <c r="D158" s="66"/>
      <c r="E158" s="66"/>
      <c r="F158" s="66"/>
      <c r="G158" s="66"/>
      <c r="H158" s="66"/>
      <c r="I158" s="66"/>
      <c r="J158" s="66"/>
      <c r="K158" s="66"/>
      <c r="L158" s="66"/>
      <c r="M158" s="66"/>
      <c r="N158" s="66"/>
      <c r="O158" s="66"/>
    </row>
    <row r="159" spans="4:15" ht="12.75">
      <c r="D159" s="66"/>
      <c r="E159" s="66"/>
      <c r="F159" s="66"/>
      <c r="G159" s="66"/>
      <c r="H159" s="66"/>
      <c r="I159" s="66"/>
      <c r="J159" s="66"/>
      <c r="K159" s="66"/>
      <c r="L159" s="66"/>
      <c r="M159" s="66"/>
      <c r="N159" s="66"/>
      <c r="O159" s="66"/>
    </row>
    <row r="160" spans="4:15" ht="12.75">
      <c r="D160" s="66"/>
      <c r="E160" s="66"/>
      <c r="F160" s="66"/>
      <c r="G160" s="66"/>
      <c r="H160" s="66"/>
      <c r="I160" s="66"/>
      <c r="J160" s="66"/>
      <c r="K160" s="66"/>
      <c r="L160" s="66"/>
      <c r="M160" s="66"/>
      <c r="N160" s="66"/>
      <c r="O160" s="66"/>
    </row>
    <row r="161" spans="4:15" ht="12.75">
      <c r="D161" s="66"/>
      <c r="E161" s="66"/>
      <c r="F161" s="66"/>
      <c r="G161" s="66"/>
      <c r="H161" s="66"/>
      <c r="I161" s="66"/>
      <c r="J161" s="66"/>
      <c r="K161" s="66"/>
      <c r="L161" s="66"/>
      <c r="M161" s="66"/>
      <c r="N161" s="66"/>
      <c r="O161" s="66"/>
    </row>
    <row r="162" spans="4:15" ht="12.75">
      <c r="D162" s="66"/>
      <c r="E162" s="66"/>
      <c r="F162" s="66"/>
      <c r="G162" s="66"/>
      <c r="H162" s="66"/>
      <c r="I162" s="66"/>
      <c r="J162" s="66"/>
      <c r="K162" s="66"/>
      <c r="L162" s="66"/>
      <c r="M162" s="66"/>
      <c r="N162" s="66"/>
      <c r="O162" s="66"/>
    </row>
    <row r="163" spans="4:15" ht="12.75">
      <c r="D163" s="66"/>
      <c r="E163" s="66"/>
      <c r="F163" s="66"/>
      <c r="G163" s="66"/>
      <c r="H163" s="66"/>
      <c r="I163" s="66"/>
      <c r="J163" s="66"/>
      <c r="K163" s="66"/>
      <c r="L163" s="66"/>
      <c r="M163" s="66"/>
      <c r="N163" s="66"/>
      <c r="O163" s="66"/>
    </row>
    <row r="164" spans="4:15" ht="12.75">
      <c r="D164" s="66"/>
      <c r="E164" s="66"/>
      <c r="F164" s="66"/>
      <c r="G164" s="66"/>
      <c r="H164" s="66"/>
      <c r="I164" s="66"/>
      <c r="J164" s="66"/>
      <c r="K164" s="66"/>
      <c r="L164" s="66"/>
      <c r="M164" s="66"/>
      <c r="N164" s="66"/>
      <c r="O164" s="66"/>
    </row>
    <row r="165" spans="4:15" ht="12.75">
      <c r="D165" s="66"/>
      <c r="E165" s="66"/>
      <c r="F165" s="66"/>
      <c r="G165" s="66"/>
      <c r="H165" s="66"/>
      <c r="I165" s="66"/>
      <c r="J165" s="66"/>
      <c r="K165" s="66"/>
      <c r="L165" s="66"/>
      <c r="M165" s="66"/>
      <c r="N165" s="66"/>
      <c r="O165" s="66"/>
    </row>
    <row r="166" spans="4:15" ht="12.75">
      <c r="D166" s="66"/>
      <c r="E166" s="66"/>
      <c r="F166" s="66"/>
      <c r="G166" s="66"/>
      <c r="H166" s="66"/>
      <c r="I166" s="66"/>
      <c r="J166" s="66"/>
      <c r="K166" s="66"/>
      <c r="L166" s="66"/>
      <c r="M166" s="66"/>
      <c r="N166" s="66"/>
      <c r="O166" s="66"/>
    </row>
    <row r="167" spans="4:15" ht="12.75">
      <c r="D167" s="66"/>
      <c r="E167" s="66"/>
      <c r="F167" s="66"/>
      <c r="G167" s="66"/>
      <c r="H167" s="66"/>
      <c r="I167" s="66"/>
      <c r="J167" s="66"/>
      <c r="K167" s="66"/>
      <c r="L167" s="66"/>
      <c r="M167" s="66"/>
      <c r="N167" s="66"/>
      <c r="O167" s="66"/>
    </row>
    <row r="168" spans="4:15" ht="12.75">
      <c r="D168" s="66"/>
      <c r="E168" s="66"/>
      <c r="F168" s="66"/>
      <c r="G168" s="66"/>
      <c r="H168" s="66"/>
      <c r="I168" s="66"/>
      <c r="J168" s="66"/>
      <c r="K168" s="66"/>
      <c r="L168" s="66"/>
      <c r="M168" s="66"/>
      <c r="N168" s="66"/>
      <c r="O168" s="66"/>
    </row>
    <row r="169" spans="4:15" ht="12.75">
      <c r="D169" s="66"/>
      <c r="E169" s="66"/>
      <c r="F169" s="66"/>
      <c r="G169" s="66"/>
      <c r="H169" s="66"/>
      <c r="I169" s="66"/>
      <c r="J169" s="66"/>
      <c r="K169" s="66"/>
      <c r="L169" s="66"/>
      <c r="M169" s="66"/>
      <c r="N169" s="66"/>
      <c r="O169" s="66"/>
    </row>
    <row r="170" spans="4:15" ht="12.75">
      <c r="D170" s="66"/>
      <c r="E170" s="66"/>
      <c r="F170" s="66"/>
      <c r="G170" s="66"/>
      <c r="H170" s="66"/>
      <c r="I170" s="66"/>
      <c r="J170" s="66"/>
      <c r="K170" s="66"/>
      <c r="L170" s="66"/>
      <c r="M170" s="66"/>
      <c r="N170" s="66"/>
      <c r="O170" s="66"/>
    </row>
    <row r="171" spans="4:15" ht="12.75">
      <c r="D171" s="66"/>
      <c r="E171" s="66"/>
      <c r="F171" s="66"/>
      <c r="G171" s="66"/>
      <c r="H171" s="66"/>
      <c r="I171" s="66"/>
      <c r="J171" s="66"/>
      <c r="K171" s="66"/>
      <c r="L171" s="66"/>
      <c r="M171" s="66"/>
      <c r="N171" s="66"/>
      <c r="O171" s="66"/>
    </row>
    <row r="172" spans="4:15" ht="12.75">
      <c r="D172" s="66"/>
      <c r="E172" s="66"/>
      <c r="F172" s="66"/>
      <c r="G172" s="66"/>
      <c r="H172" s="66"/>
      <c r="I172" s="66"/>
      <c r="J172" s="66"/>
      <c r="K172" s="66"/>
      <c r="L172" s="66"/>
      <c r="M172" s="66"/>
      <c r="N172" s="66"/>
      <c r="O172" s="66"/>
    </row>
    <row r="173" spans="4:15" ht="12.75">
      <c r="D173" s="66"/>
      <c r="E173" s="66"/>
      <c r="F173" s="66"/>
      <c r="G173" s="66"/>
      <c r="H173" s="66"/>
      <c r="I173" s="66"/>
      <c r="J173" s="66"/>
      <c r="K173" s="66"/>
      <c r="L173" s="66"/>
      <c r="M173" s="66"/>
      <c r="N173" s="66"/>
      <c r="O173" s="66"/>
    </row>
    <row r="174" spans="4:15" ht="12.75">
      <c r="D174" s="66"/>
      <c r="E174" s="66"/>
      <c r="F174" s="66"/>
      <c r="G174" s="66"/>
      <c r="H174" s="66"/>
      <c r="I174" s="66"/>
      <c r="J174" s="66"/>
      <c r="K174" s="66"/>
      <c r="L174" s="66"/>
      <c r="M174" s="66"/>
      <c r="N174" s="66"/>
      <c r="O174" s="66"/>
    </row>
    <row r="175" spans="4:15" ht="12.75">
      <c r="D175" s="66"/>
      <c r="E175" s="66"/>
      <c r="F175" s="66"/>
      <c r="G175" s="66"/>
      <c r="H175" s="66"/>
      <c r="I175" s="66"/>
      <c r="J175" s="66"/>
      <c r="K175" s="66"/>
      <c r="L175" s="66"/>
      <c r="M175" s="66"/>
      <c r="N175" s="66"/>
      <c r="O175" s="66"/>
    </row>
    <row r="176" spans="4:15" ht="12.75">
      <c r="D176" s="66"/>
      <c r="E176" s="66"/>
      <c r="F176" s="66"/>
      <c r="G176" s="66"/>
      <c r="H176" s="66"/>
      <c r="I176" s="66"/>
      <c r="J176" s="66"/>
      <c r="K176" s="66"/>
      <c r="L176" s="66"/>
      <c r="M176" s="66"/>
      <c r="N176" s="66"/>
      <c r="O176" s="66"/>
    </row>
    <row r="177" spans="4:15" ht="12.75">
      <c r="D177" s="66"/>
      <c r="E177" s="66"/>
      <c r="F177" s="66"/>
      <c r="G177" s="66"/>
      <c r="H177" s="66"/>
      <c r="I177" s="66"/>
      <c r="J177" s="66"/>
      <c r="K177" s="66"/>
      <c r="L177" s="66"/>
      <c r="M177" s="66"/>
      <c r="N177" s="66"/>
      <c r="O177" s="66"/>
    </row>
    <row r="178" spans="4:15" ht="12.75">
      <c r="D178" s="66"/>
      <c r="E178" s="66"/>
      <c r="F178" s="66"/>
      <c r="G178" s="66"/>
      <c r="H178" s="66"/>
      <c r="I178" s="66"/>
      <c r="J178" s="66"/>
      <c r="K178" s="66"/>
      <c r="L178" s="66"/>
      <c r="M178" s="66"/>
      <c r="N178" s="66"/>
      <c r="O178" s="66"/>
    </row>
    <row r="179" spans="4:15" ht="12.75">
      <c r="D179" s="66"/>
      <c r="E179" s="66"/>
      <c r="F179" s="66"/>
      <c r="G179" s="66"/>
      <c r="H179" s="66"/>
      <c r="I179" s="66"/>
      <c r="J179" s="66"/>
      <c r="K179" s="66"/>
      <c r="L179" s="66"/>
      <c r="M179" s="66"/>
      <c r="N179" s="66"/>
      <c r="O179" s="66"/>
    </row>
    <row r="180" spans="4:15" ht="12.75">
      <c r="D180" s="66"/>
      <c r="E180" s="66"/>
      <c r="F180" s="66"/>
      <c r="G180" s="66"/>
      <c r="H180" s="66"/>
      <c r="I180" s="66"/>
      <c r="J180" s="66"/>
      <c r="K180" s="66"/>
      <c r="L180" s="66"/>
      <c r="M180" s="66"/>
      <c r="N180" s="66"/>
      <c r="O180" s="66"/>
    </row>
    <row r="181" spans="4:15" ht="12.75">
      <c r="D181" s="66"/>
      <c r="E181" s="66"/>
      <c r="F181" s="66"/>
      <c r="G181" s="66"/>
      <c r="H181" s="66"/>
      <c r="I181" s="66"/>
      <c r="J181" s="66"/>
      <c r="K181" s="66"/>
      <c r="L181" s="66"/>
      <c r="M181" s="66"/>
      <c r="N181" s="66"/>
      <c r="O181" s="66"/>
    </row>
    <row r="182" spans="4:15" ht="12.75">
      <c r="D182" s="66"/>
      <c r="E182" s="66"/>
      <c r="F182" s="66"/>
      <c r="G182" s="66"/>
      <c r="H182" s="66"/>
      <c r="I182" s="66"/>
      <c r="J182" s="66"/>
      <c r="K182" s="66"/>
      <c r="L182" s="66"/>
      <c r="M182" s="66"/>
      <c r="N182" s="66"/>
      <c r="O182" s="66"/>
    </row>
    <row r="183" spans="4:15" ht="12.75">
      <c r="D183" s="66"/>
      <c r="E183" s="66"/>
      <c r="F183" s="66"/>
      <c r="G183" s="66"/>
      <c r="H183" s="66"/>
      <c r="I183" s="66"/>
      <c r="J183" s="66"/>
      <c r="K183" s="66"/>
      <c r="L183" s="66"/>
      <c r="M183" s="66"/>
      <c r="N183" s="66"/>
      <c r="O183" s="66"/>
    </row>
    <row r="184" spans="4:15" ht="12.75">
      <c r="D184" s="66"/>
      <c r="E184" s="66"/>
      <c r="F184" s="66"/>
      <c r="G184" s="66"/>
      <c r="H184" s="66"/>
      <c r="I184" s="66"/>
      <c r="J184" s="66"/>
      <c r="K184" s="66"/>
      <c r="L184" s="66"/>
      <c r="M184" s="66"/>
      <c r="N184" s="66"/>
      <c r="O184" s="66"/>
    </row>
    <row r="185" spans="4:15" ht="12.75">
      <c r="D185" s="66"/>
      <c r="E185" s="66"/>
      <c r="F185" s="66"/>
      <c r="G185" s="66"/>
      <c r="H185" s="66"/>
      <c r="I185" s="66"/>
      <c r="J185" s="66"/>
      <c r="K185" s="66"/>
      <c r="L185" s="66"/>
      <c r="M185" s="66"/>
      <c r="N185" s="66"/>
      <c r="O185" s="66"/>
    </row>
    <row r="186" spans="4:15" ht="12.75">
      <c r="D186" s="66"/>
      <c r="E186" s="66"/>
      <c r="F186" s="66"/>
      <c r="G186" s="66"/>
      <c r="H186" s="66"/>
      <c r="I186" s="66"/>
      <c r="J186" s="66"/>
      <c r="K186" s="66"/>
      <c r="L186" s="66"/>
      <c r="M186" s="66"/>
      <c r="N186" s="66"/>
      <c r="O186" s="66"/>
    </row>
    <row r="187" spans="4:15" ht="12.75">
      <c r="D187" s="66"/>
      <c r="E187" s="66"/>
      <c r="F187" s="66"/>
      <c r="G187" s="66"/>
      <c r="H187" s="66"/>
      <c r="I187" s="66"/>
      <c r="J187" s="66"/>
      <c r="K187" s="66"/>
      <c r="L187" s="66"/>
      <c r="M187" s="66"/>
      <c r="N187" s="66"/>
      <c r="O187" s="66"/>
    </row>
    <row r="188" spans="4:15" ht="12.75">
      <c r="D188" s="66"/>
      <c r="E188" s="66"/>
      <c r="F188" s="66"/>
      <c r="G188" s="66"/>
      <c r="H188" s="66"/>
      <c r="I188" s="66"/>
      <c r="J188" s="66"/>
      <c r="K188" s="66"/>
      <c r="L188" s="66"/>
      <c r="M188" s="66"/>
      <c r="N188" s="66"/>
      <c r="O188" s="66"/>
    </row>
    <row r="189" spans="4:15" ht="12.75">
      <c r="D189" s="66"/>
      <c r="E189" s="66"/>
      <c r="F189" s="66"/>
      <c r="G189" s="66"/>
      <c r="H189" s="66"/>
      <c r="I189" s="66"/>
      <c r="J189" s="66"/>
      <c r="K189" s="66"/>
      <c r="L189" s="66"/>
      <c r="M189" s="66"/>
      <c r="N189" s="66"/>
      <c r="O189" s="66"/>
    </row>
    <row r="190" spans="4:15" ht="12.75">
      <c r="D190" s="66"/>
      <c r="E190" s="66"/>
      <c r="F190" s="66"/>
      <c r="G190" s="66"/>
      <c r="H190" s="66"/>
      <c r="I190" s="66"/>
      <c r="J190" s="66"/>
      <c r="K190" s="66"/>
      <c r="L190" s="66"/>
      <c r="M190" s="66"/>
      <c r="N190" s="66"/>
      <c r="O190" s="66"/>
    </row>
    <row r="191" spans="4:15" ht="12.75">
      <c r="D191" s="66"/>
      <c r="E191" s="66"/>
      <c r="F191" s="66"/>
      <c r="G191" s="66"/>
      <c r="H191" s="66"/>
      <c r="I191" s="66"/>
      <c r="J191" s="66"/>
      <c r="K191" s="66"/>
      <c r="L191" s="66"/>
      <c r="M191" s="66"/>
      <c r="N191" s="66"/>
      <c r="O191" s="66"/>
    </row>
    <row r="192" spans="4:15" ht="12.75">
      <c r="D192" s="66"/>
      <c r="E192" s="66"/>
      <c r="F192" s="66"/>
      <c r="G192" s="66"/>
      <c r="H192" s="66"/>
      <c r="I192" s="66"/>
      <c r="J192" s="66"/>
      <c r="K192" s="66"/>
      <c r="L192" s="66"/>
      <c r="M192" s="66"/>
      <c r="N192" s="66"/>
      <c r="O192" s="66"/>
    </row>
    <row r="193" spans="4:15" ht="12.75">
      <c r="D193" s="66"/>
      <c r="E193" s="66"/>
      <c r="F193" s="66"/>
      <c r="G193" s="66"/>
      <c r="H193" s="66"/>
      <c r="I193" s="66"/>
      <c r="J193" s="66"/>
      <c r="K193" s="66"/>
      <c r="L193" s="66"/>
      <c r="M193" s="66"/>
      <c r="N193" s="66"/>
      <c r="O193" s="66"/>
    </row>
    <row r="194" spans="4:15" ht="12.75">
      <c r="D194" s="66"/>
      <c r="E194" s="66"/>
      <c r="F194" s="66"/>
      <c r="G194" s="66"/>
      <c r="H194" s="66"/>
      <c r="I194" s="66"/>
      <c r="J194" s="66"/>
      <c r="K194" s="66"/>
      <c r="L194" s="66"/>
      <c r="M194" s="66"/>
      <c r="N194" s="66"/>
      <c r="O194" s="66"/>
    </row>
    <row r="195" spans="4:15" ht="12.75">
      <c r="D195" s="66"/>
      <c r="E195" s="66"/>
      <c r="F195" s="66"/>
      <c r="G195" s="66"/>
      <c r="H195" s="66"/>
      <c r="I195" s="66"/>
      <c r="J195" s="66"/>
      <c r="K195" s="66"/>
      <c r="L195" s="66"/>
      <c r="M195" s="66"/>
      <c r="N195" s="66"/>
      <c r="O195" s="66"/>
    </row>
    <row r="196" spans="4:15" ht="12.75">
      <c r="D196" s="66"/>
      <c r="E196" s="66"/>
      <c r="F196" s="66"/>
      <c r="G196" s="66"/>
      <c r="H196" s="66"/>
      <c r="I196" s="66"/>
      <c r="J196" s="66"/>
      <c r="K196" s="66"/>
      <c r="L196" s="66"/>
      <c r="M196" s="66"/>
      <c r="N196" s="66"/>
      <c r="O196" s="66"/>
    </row>
    <row r="197" spans="4:15" ht="12.75">
      <c r="D197" s="66"/>
      <c r="E197" s="66"/>
      <c r="F197" s="66"/>
      <c r="G197" s="66"/>
      <c r="H197" s="66"/>
      <c r="I197" s="66"/>
      <c r="J197" s="66"/>
      <c r="K197" s="66"/>
      <c r="L197" s="66"/>
      <c r="M197" s="66"/>
      <c r="N197" s="66"/>
      <c r="O197" s="66"/>
    </row>
    <row r="198" spans="4:15" ht="12.75">
      <c r="D198" s="66"/>
      <c r="E198" s="66"/>
      <c r="F198" s="66"/>
      <c r="G198" s="66"/>
      <c r="H198" s="66"/>
      <c r="I198" s="66"/>
      <c r="J198" s="66"/>
      <c r="K198" s="66"/>
      <c r="L198" s="66"/>
      <c r="M198" s="66"/>
      <c r="N198" s="66"/>
      <c r="O198" s="66"/>
    </row>
    <row r="199" spans="4:15" ht="12.75">
      <c r="D199" s="66"/>
      <c r="E199" s="66"/>
      <c r="F199" s="66"/>
      <c r="G199" s="66"/>
      <c r="H199" s="66"/>
      <c r="I199" s="66"/>
      <c r="J199" s="66"/>
      <c r="K199" s="66"/>
      <c r="L199" s="66"/>
      <c r="M199" s="66"/>
      <c r="N199" s="66"/>
      <c r="O199" s="66"/>
    </row>
    <row r="200" spans="4:15" ht="12.75">
      <c r="D200" s="66"/>
      <c r="E200" s="66"/>
      <c r="F200" s="66"/>
      <c r="G200" s="66"/>
      <c r="H200" s="66"/>
      <c r="I200" s="66"/>
      <c r="J200" s="66"/>
      <c r="K200" s="66"/>
      <c r="L200" s="66"/>
      <c r="M200" s="66"/>
      <c r="N200" s="66"/>
      <c r="O200" s="66"/>
    </row>
    <row r="201" spans="4:15" ht="12.75">
      <c r="D201" s="66"/>
      <c r="E201" s="66"/>
      <c r="F201" s="66"/>
      <c r="G201" s="66"/>
      <c r="H201" s="66"/>
      <c r="I201" s="66"/>
      <c r="J201" s="66"/>
      <c r="K201" s="66"/>
      <c r="L201" s="66"/>
      <c r="M201" s="66"/>
      <c r="N201" s="66"/>
      <c r="O201" s="66"/>
    </row>
    <row r="202" spans="4:15" ht="12.75">
      <c r="D202" s="66"/>
      <c r="E202" s="66"/>
      <c r="F202" s="66"/>
      <c r="G202" s="66"/>
      <c r="H202" s="66"/>
      <c r="I202" s="66"/>
      <c r="J202" s="66"/>
      <c r="K202" s="66"/>
      <c r="L202" s="66"/>
      <c r="M202" s="66"/>
      <c r="N202" s="66"/>
      <c r="O202" s="66"/>
    </row>
    <row r="203" spans="4:15" ht="12.75">
      <c r="D203" s="66"/>
      <c r="E203" s="66"/>
      <c r="F203" s="66"/>
      <c r="G203" s="66"/>
      <c r="H203" s="66"/>
      <c r="I203" s="66"/>
      <c r="J203" s="66"/>
      <c r="K203" s="66"/>
      <c r="L203" s="66"/>
      <c r="M203" s="66"/>
      <c r="N203" s="66"/>
      <c r="O203" s="66"/>
    </row>
    <row r="204" spans="4:15" ht="12.75">
      <c r="D204" s="66"/>
      <c r="E204" s="66"/>
      <c r="F204" s="66"/>
      <c r="G204" s="66"/>
      <c r="H204" s="66"/>
      <c r="I204" s="66"/>
      <c r="J204" s="66"/>
      <c r="K204" s="66"/>
      <c r="L204" s="66"/>
      <c r="M204" s="66"/>
      <c r="N204" s="66"/>
      <c r="O204" s="66"/>
    </row>
    <row r="205" spans="4:15" ht="12.75">
      <c r="D205" s="66"/>
      <c r="E205" s="66"/>
      <c r="F205" s="66"/>
      <c r="G205" s="66"/>
      <c r="H205" s="66"/>
      <c r="I205" s="66"/>
      <c r="J205" s="66"/>
      <c r="K205" s="66"/>
      <c r="L205" s="66"/>
      <c r="M205" s="66"/>
      <c r="N205" s="66"/>
      <c r="O205" s="66"/>
    </row>
    <row r="206" spans="4:15" ht="12.75">
      <c r="D206" s="66"/>
      <c r="E206" s="66"/>
      <c r="F206" s="66"/>
      <c r="G206" s="66"/>
      <c r="H206" s="66"/>
      <c r="I206" s="66"/>
      <c r="J206" s="66"/>
      <c r="K206" s="66"/>
      <c r="L206" s="66"/>
      <c r="M206" s="66"/>
      <c r="N206" s="66"/>
      <c r="O206" s="66"/>
    </row>
    <row r="207" spans="4:15" ht="12.75">
      <c r="D207" s="66"/>
      <c r="E207" s="66"/>
      <c r="F207" s="66"/>
      <c r="G207" s="66"/>
      <c r="H207" s="66"/>
      <c r="I207" s="66"/>
      <c r="J207" s="66"/>
      <c r="K207" s="66"/>
      <c r="L207" s="66"/>
      <c r="M207" s="66"/>
      <c r="N207" s="66"/>
      <c r="O207" s="66"/>
    </row>
    <row r="208" spans="4:15" ht="12.75">
      <c r="D208" s="66"/>
      <c r="E208" s="66"/>
      <c r="F208" s="66"/>
      <c r="G208" s="66"/>
      <c r="H208" s="66"/>
      <c r="I208" s="66"/>
      <c r="J208" s="66"/>
      <c r="K208" s="66"/>
      <c r="L208" s="66"/>
      <c r="M208" s="66"/>
      <c r="N208" s="66"/>
      <c r="O208" s="66"/>
    </row>
    <row r="209" spans="4:15" ht="12.75">
      <c r="D209" s="66"/>
      <c r="E209" s="66"/>
      <c r="F209" s="66"/>
      <c r="G209" s="66"/>
      <c r="H209" s="66"/>
      <c r="I209" s="66"/>
      <c r="J209" s="66"/>
      <c r="K209" s="66"/>
      <c r="L209" s="66"/>
      <c r="M209" s="66"/>
      <c r="N209" s="66"/>
      <c r="O209" s="66"/>
    </row>
    <row r="210" spans="4:15" ht="12.75">
      <c r="D210" s="66"/>
      <c r="E210" s="66"/>
      <c r="F210" s="66"/>
      <c r="G210" s="66"/>
      <c r="H210" s="66"/>
      <c r="I210" s="66"/>
      <c r="J210" s="66"/>
      <c r="K210" s="66"/>
      <c r="L210" s="66"/>
      <c r="M210" s="66"/>
      <c r="N210" s="66"/>
      <c r="O210" s="66"/>
    </row>
    <row r="211" spans="4:15" ht="12.75">
      <c r="D211" s="66"/>
      <c r="E211" s="66"/>
      <c r="F211" s="66"/>
      <c r="G211" s="66"/>
      <c r="H211" s="66"/>
      <c r="I211" s="66"/>
      <c r="J211" s="66"/>
      <c r="K211" s="66"/>
      <c r="L211" s="66"/>
      <c r="M211" s="66"/>
      <c r="N211" s="66"/>
      <c r="O211" s="66"/>
    </row>
    <row r="212" spans="4:15" ht="12.75">
      <c r="D212" s="66"/>
      <c r="E212" s="66"/>
      <c r="F212" s="66"/>
      <c r="G212" s="66"/>
      <c r="H212" s="66"/>
      <c r="I212" s="66"/>
      <c r="J212" s="66"/>
      <c r="K212" s="66"/>
      <c r="L212" s="66"/>
      <c r="M212" s="66"/>
      <c r="N212" s="66"/>
      <c r="O212" s="66"/>
    </row>
    <row r="213" spans="4:15" ht="12.75">
      <c r="D213" s="66"/>
      <c r="E213" s="66"/>
      <c r="F213" s="66"/>
      <c r="G213" s="66"/>
      <c r="H213" s="66"/>
      <c r="I213" s="66"/>
      <c r="J213" s="66"/>
      <c r="K213" s="66"/>
      <c r="L213" s="66"/>
      <c r="M213" s="66"/>
      <c r="N213" s="66"/>
      <c r="O213" s="66"/>
    </row>
    <row r="214" spans="4:15" ht="12.75">
      <c r="D214" s="66"/>
      <c r="E214" s="66"/>
      <c r="F214" s="66"/>
      <c r="G214" s="66"/>
      <c r="H214" s="66"/>
      <c r="I214" s="66"/>
      <c r="J214" s="66"/>
      <c r="K214" s="66"/>
      <c r="L214" s="66"/>
      <c r="M214" s="66"/>
      <c r="N214" s="66"/>
      <c r="O214" s="66"/>
    </row>
    <row r="215" spans="4:15" ht="12.75">
      <c r="D215" s="66"/>
      <c r="E215" s="66"/>
      <c r="F215" s="66"/>
      <c r="G215" s="66"/>
      <c r="H215" s="66"/>
      <c r="I215" s="66"/>
      <c r="J215" s="66"/>
      <c r="K215" s="66"/>
      <c r="L215" s="66"/>
      <c r="M215" s="66"/>
      <c r="N215" s="66"/>
      <c r="O215" s="66"/>
    </row>
    <row r="216" spans="4:15" ht="12.75">
      <c r="D216" s="66"/>
      <c r="E216" s="66"/>
      <c r="F216" s="66"/>
      <c r="G216" s="66"/>
      <c r="H216" s="66"/>
      <c r="I216" s="66"/>
      <c r="J216" s="66"/>
      <c r="K216" s="66"/>
      <c r="L216" s="66"/>
      <c r="M216" s="66"/>
      <c r="N216" s="66"/>
      <c r="O216" s="66"/>
    </row>
    <row r="217" spans="4:15" ht="12.75">
      <c r="D217" s="66"/>
      <c r="E217" s="66"/>
      <c r="F217" s="66"/>
      <c r="G217" s="66"/>
      <c r="H217" s="66"/>
      <c r="I217" s="66"/>
      <c r="J217" s="66"/>
      <c r="K217" s="66"/>
      <c r="L217" s="66"/>
      <c r="M217" s="66"/>
      <c r="N217" s="66"/>
      <c r="O217" s="66"/>
    </row>
    <row r="218" spans="4:15" ht="12.75">
      <c r="D218" s="66"/>
      <c r="E218" s="66"/>
      <c r="F218" s="66"/>
      <c r="G218" s="66"/>
      <c r="H218" s="66"/>
      <c r="I218" s="66"/>
      <c r="J218" s="66"/>
      <c r="K218" s="66"/>
      <c r="L218" s="66"/>
      <c r="M218" s="66"/>
      <c r="N218" s="66"/>
      <c r="O218" s="66"/>
    </row>
    <row r="219" spans="4:15" ht="12.75">
      <c r="D219" s="66"/>
      <c r="E219" s="66"/>
      <c r="F219" s="66"/>
      <c r="G219" s="66"/>
      <c r="H219" s="66"/>
      <c r="I219" s="66"/>
      <c r="J219" s="66"/>
      <c r="K219" s="66"/>
      <c r="L219" s="66"/>
      <c r="M219" s="66"/>
      <c r="N219" s="66"/>
      <c r="O219" s="66"/>
    </row>
    <row r="220" spans="4:15" ht="12.75">
      <c r="D220" s="66"/>
      <c r="E220" s="66"/>
      <c r="F220" s="66"/>
      <c r="G220" s="66"/>
      <c r="H220" s="66"/>
      <c r="I220" s="66"/>
      <c r="J220" s="66"/>
      <c r="K220" s="66"/>
      <c r="L220" s="66"/>
      <c r="M220" s="66"/>
      <c r="N220" s="66"/>
      <c r="O220" s="66"/>
    </row>
    <row r="221" spans="4:15" ht="12.75">
      <c r="D221" s="66"/>
      <c r="E221" s="66"/>
      <c r="F221" s="66"/>
      <c r="G221" s="66"/>
      <c r="H221" s="66"/>
      <c r="I221" s="66"/>
      <c r="J221" s="66"/>
      <c r="K221" s="66"/>
      <c r="L221" s="66"/>
      <c r="M221" s="66"/>
      <c r="N221" s="66"/>
      <c r="O221" s="66"/>
    </row>
    <row r="222" spans="4:15" ht="12.75">
      <c r="D222" s="66"/>
      <c r="E222" s="66"/>
      <c r="F222" s="66"/>
      <c r="G222" s="66"/>
      <c r="H222" s="66"/>
      <c r="I222" s="66"/>
      <c r="J222" s="66"/>
      <c r="K222" s="66"/>
      <c r="L222" s="66"/>
      <c r="M222" s="66"/>
      <c r="N222" s="66"/>
      <c r="O222" s="66"/>
    </row>
    <row r="223" spans="4:15" ht="12.75">
      <c r="D223" s="66"/>
      <c r="E223" s="66"/>
      <c r="F223" s="66"/>
      <c r="G223" s="66"/>
      <c r="H223" s="66"/>
      <c r="I223" s="66"/>
      <c r="J223" s="66"/>
      <c r="K223" s="66"/>
      <c r="L223" s="66"/>
      <c r="M223" s="66"/>
      <c r="N223" s="66"/>
      <c r="O223" s="66"/>
    </row>
    <row r="224" spans="4:15" ht="12.75">
      <c r="D224" s="66"/>
      <c r="E224" s="66"/>
      <c r="F224" s="66"/>
      <c r="G224" s="66"/>
      <c r="H224" s="66"/>
      <c r="I224" s="66"/>
      <c r="J224" s="66"/>
      <c r="K224" s="66"/>
      <c r="L224" s="66"/>
      <c r="M224" s="66"/>
      <c r="N224" s="66"/>
      <c r="O224" s="66"/>
    </row>
    <row r="225" spans="4:15" ht="12.75">
      <c r="D225" s="66"/>
      <c r="E225" s="66"/>
      <c r="F225" s="66"/>
      <c r="G225" s="66"/>
      <c r="H225" s="66"/>
      <c r="I225" s="66"/>
      <c r="J225" s="66"/>
      <c r="K225" s="66"/>
      <c r="L225" s="66"/>
      <c r="M225" s="66"/>
      <c r="N225" s="66"/>
      <c r="O225" s="66"/>
    </row>
    <row r="226" spans="4:15" ht="12.75">
      <c r="D226" s="66"/>
      <c r="E226" s="66"/>
      <c r="F226" s="66"/>
      <c r="G226" s="66"/>
      <c r="H226" s="66"/>
      <c r="I226" s="66"/>
      <c r="J226" s="66"/>
      <c r="K226" s="66"/>
      <c r="L226" s="66"/>
      <c r="M226" s="66"/>
      <c r="N226" s="66"/>
      <c r="O226" s="66"/>
    </row>
    <row r="227" spans="4:15" ht="12.75">
      <c r="D227" s="66"/>
      <c r="E227" s="66"/>
      <c r="F227" s="66"/>
      <c r="G227" s="66"/>
      <c r="H227" s="66"/>
      <c r="I227" s="66"/>
      <c r="J227" s="66"/>
      <c r="K227" s="66"/>
      <c r="L227" s="66"/>
      <c r="M227" s="66"/>
      <c r="N227" s="66"/>
      <c r="O227" s="66"/>
    </row>
    <row r="228" spans="4:15" ht="12.75">
      <c r="D228" s="66"/>
      <c r="E228" s="66"/>
      <c r="F228" s="66"/>
      <c r="G228" s="66"/>
      <c r="H228" s="66"/>
      <c r="I228" s="66"/>
      <c r="J228" s="66"/>
      <c r="K228" s="66"/>
      <c r="L228" s="66"/>
      <c r="M228" s="66"/>
      <c r="N228" s="66"/>
      <c r="O228" s="66"/>
    </row>
    <row r="229" spans="4:15" ht="12.75">
      <c r="D229" s="66"/>
      <c r="E229" s="66"/>
      <c r="F229" s="66"/>
      <c r="G229" s="66"/>
      <c r="H229" s="66"/>
      <c r="I229" s="66"/>
      <c r="J229" s="66"/>
      <c r="K229" s="66"/>
      <c r="L229" s="66"/>
      <c r="M229" s="66"/>
      <c r="N229" s="66"/>
      <c r="O229" s="66"/>
    </row>
    <row r="230" spans="4:15" ht="12.75">
      <c r="D230" s="66"/>
      <c r="E230" s="66"/>
      <c r="F230" s="66"/>
      <c r="G230" s="66"/>
      <c r="H230" s="66"/>
      <c r="I230" s="66"/>
      <c r="J230" s="66"/>
      <c r="K230" s="66"/>
      <c r="L230" s="66"/>
      <c r="M230" s="66"/>
      <c r="N230" s="66"/>
      <c r="O230" s="66"/>
    </row>
    <row r="231" spans="4:15" ht="12.75">
      <c r="D231" s="66"/>
      <c r="E231" s="66"/>
      <c r="F231" s="66"/>
      <c r="G231" s="66"/>
      <c r="H231" s="66"/>
      <c r="I231" s="66"/>
      <c r="J231" s="66"/>
      <c r="K231" s="66"/>
      <c r="L231" s="66"/>
      <c r="M231" s="66"/>
      <c r="N231" s="66"/>
      <c r="O231" s="66"/>
    </row>
    <row r="232" spans="4:15" ht="12.75">
      <c r="D232" s="66"/>
      <c r="E232" s="66"/>
      <c r="F232" s="66"/>
      <c r="G232" s="66"/>
      <c r="H232" s="66"/>
      <c r="I232" s="66"/>
      <c r="J232" s="66"/>
      <c r="K232" s="66"/>
      <c r="L232" s="66"/>
      <c r="M232" s="66"/>
      <c r="N232" s="66"/>
      <c r="O232" s="66"/>
    </row>
    <row r="233" spans="4:15" ht="12.75">
      <c r="D233" s="66"/>
      <c r="E233" s="66"/>
      <c r="F233" s="66"/>
      <c r="G233" s="66"/>
      <c r="H233" s="66"/>
      <c r="I233" s="66"/>
      <c r="J233" s="66"/>
      <c r="K233" s="66"/>
      <c r="L233" s="66"/>
      <c r="M233" s="66"/>
      <c r="N233" s="66"/>
      <c r="O233" s="66"/>
    </row>
    <row r="234" spans="4:15" ht="12.75">
      <c r="D234" s="66"/>
      <c r="E234" s="66"/>
      <c r="F234" s="66"/>
      <c r="G234" s="66"/>
      <c r="H234" s="66"/>
      <c r="I234" s="66"/>
      <c r="J234" s="66"/>
      <c r="K234" s="66"/>
      <c r="L234" s="66"/>
      <c r="M234" s="66"/>
      <c r="N234" s="66"/>
      <c r="O234" s="66"/>
    </row>
    <row r="235" spans="4:15" ht="12.75">
      <c r="D235" s="66"/>
      <c r="E235" s="66"/>
      <c r="F235" s="66"/>
      <c r="G235" s="66"/>
      <c r="H235" s="66"/>
      <c r="I235" s="66"/>
      <c r="J235" s="66"/>
      <c r="K235" s="66"/>
      <c r="L235" s="66"/>
      <c r="M235" s="66"/>
      <c r="N235" s="66"/>
      <c r="O235" s="66"/>
    </row>
    <row r="236" spans="4:15" ht="12.75">
      <c r="D236" s="66"/>
      <c r="E236" s="66"/>
      <c r="F236" s="66"/>
      <c r="G236" s="66"/>
      <c r="H236" s="66"/>
      <c r="I236" s="66"/>
      <c r="J236" s="66"/>
      <c r="K236" s="66"/>
      <c r="L236" s="66"/>
      <c r="M236" s="66"/>
      <c r="N236" s="66"/>
      <c r="O236" s="66"/>
    </row>
    <row r="237" spans="4:15" ht="12.75">
      <c r="D237" s="66"/>
      <c r="E237" s="66"/>
      <c r="F237" s="66"/>
      <c r="G237" s="66"/>
      <c r="H237" s="66"/>
      <c r="I237" s="66"/>
      <c r="J237" s="66"/>
      <c r="K237" s="66"/>
      <c r="L237" s="66"/>
      <c r="M237" s="66"/>
      <c r="N237" s="66"/>
      <c r="O237" s="66"/>
    </row>
    <row r="238" spans="4:15" ht="12.75">
      <c r="D238" s="66"/>
      <c r="E238" s="66"/>
      <c r="F238" s="66"/>
      <c r="G238" s="66"/>
      <c r="H238" s="66"/>
      <c r="I238" s="66"/>
      <c r="J238" s="66"/>
      <c r="K238" s="66"/>
      <c r="L238" s="66"/>
      <c r="M238" s="66"/>
      <c r="N238" s="66"/>
      <c r="O238" s="66"/>
    </row>
    <row r="239" spans="4:15" ht="12.75">
      <c r="D239" s="66"/>
      <c r="E239" s="66"/>
      <c r="F239" s="66"/>
      <c r="G239" s="66"/>
      <c r="H239" s="66"/>
      <c r="I239" s="66"/>
      <c r="J239" s="66"/>
      <c r="K239" s="66"/>
      <c r="L239" s="66"/>
      <c r="M239" s="66"/>
      <c r="N239" s="66"/>
      <c r="O239" s="66"/>
    </row>
    <row r="240" spans="4:15" ht="12.75">
      <c r="D240" s="66"/>
      <c r="E240" s="66"/>
      <c r="F240" s="66"/>
      <c r="G240" s="66"/>
      <c r="H240" s="66"/>
      <c r="I240" s="66"/>
      <c r="J240" s="66"/>
      <c r="K240" s="66"/>
      <c r="L240" s="66"/>
      <c r="M240" s="66"/>
      <c r="N240" s="66"/>
      <c r="O240" s="66"/>
    </row>
    <row r="241" spans="4:15" ht="12.75">
      <c r="D241" s="66"/>
      <c r="E241" s="66"/>
      <c r="F241" s="66"/>
      <c r="G241" s="66"/>
      <c r="H241" s="66"/>
      <c r="I241" s="66"/>
      <c r="J241" s="66"/>
      <c r="K241" s="66"/>
      <c r="L241" s="66"/>
      <c r="M241" s="66"/>
      <c r="N241" s="66"/>
      <c r="O241" s="66"/>
    </row>
    <row r="242" spans="4:15" ht="12.75">
      <c r="D242" s="66"/>
      <c r="E242" s="66"/>
      <c r="F242" s="66"/>
      <c r="G242" s="66"/>
      <c r="H242" s="66"/>
      <c r="I242" s="66"/>
      <c r="J242" s="66"/>
      <c r="K242" s="66"/>
      <c r="L242" s="66"/>
      <c r="M242" s="66"/>
      <c r="N242" s="66"/>
      <c r="O242" s="66"/>
    </row>
    <row r="243" spans="4:15" ht="12.75">
      <c r="D243" s="66"/>
      <c r="E243" s="66"/>
      <c r="F243" s="66"/>
      <c r="G243" s="66"/>
      <c r="H243" s="66"/>
      <c r="I243" s="66"/>
      <c r="J243" s="66"/>
      <c r="K243" s="66"/>
      <c r="L243" s="66"/>
      <c r="M243" s="66"/>
      <c r="N243" s="66"/>
      <c r="O243" s="66"/>
    </row>
    <row r="244" spans="4:15" ht="12.75">
      <c r="D244" s="66"/>
      <c r="E244" s="66"/>
      <c r="F244" s="66"/>
      <c r="G244" s="66"/>
      <c r="H244" s="66"/>
      <c r="I244" s="66"/>
      <c r="J244" s="66"/>
      <c r="K244" s="66"/>
      <c r="L244" s="66"/>
      <c r="M244" s="66"/>
      <c r="N244" s="66"/>
      <c r="O244" s="66"/>
    </row>
    <row r="245" spans="4:15" ht="12.75">
      <c r="D245" s="66"/>
      <c r="E245" s="66"/>
      <c r="F245" s="66"/>
      <c r="G245" s="66"/>
      <c r="H245" s="66"/>
      <c r="I245" s="66"/>
      <c r="J245" s="66"/>
      <c r="K245" s="66"/>
      <c r="L245" s="66"/>
      <c r="M245" s="66"/>
      <c r="N245" s="66"/>
      <c r="O245" s="66"/>
    </row>
    <row r="246" spans="4:15" ht="12.75">
      <c r="D246" s="66"/>
      <c r="E246" s="66"/>
      <c r="F246" s="66"/>
      <c r="G246" s="66"/>
      <c r="H246" s="66"/>
      <c r="I246" s="66"/>
      <c r="J246" s="66"/>
      <c r="K246" s="66"/>
      <c r="L246" s="66"/>
      <c r="M246" s="66"/>
      <c r="N246" s="66"/>
      <c r="O246" s="66"/>
    </row>
    <row r="247" spans="4:15" ht="12.75">
      <c r="D247" s="66"/>
      <c r="E247" s="66"/>
      <c r="F247" s="66"/>
      <c r="G247" s="66"/>
      <c r="H247" s="66"/>
      <c r="I247" s="66"/>
      <c r="J247" s="66"/>
      <c r="K247" s="66"/>
      <c r="L247" s="66"/>
      <c r="M247" s="66"/>
      <c r="N247" s="66"/>
      <c r="O247" s="66"/>
    </row>
    <row r="248" spans="4:15" ht="12.75">
      <c r="D248" s="66"/>
      <c r="E248" s="66"/>
      <c r="F248" s="66"/>
      <c r="G248" s="66"/>
      <c r="H248" s="66"/>
      <c r="I248" s="66"/>
      <c r="J248" s="66"/>
      <c r="K248" s="66"/>
      <c r="L248" s="66"/>
      <c r="M248" s="66"/>
      <c r="N248" s="66"/>
      <c r="O248" s="66"/>
    </row>
    <row r="249" spans="4:15" ht="12.75">
      <c r="D249" s="66"/>
      <c r="E249" s="66"/>
      <c r="F249" s="66"/>
      <c r="G249" s="66"/>
      <c r="H249" s="66"/>
      <c r="I249" s="66"/>
      <c r="J249" s="66"/>
      <c r="K249" s="66"/>
      <c r="L249" s="66"/>
      <c r="M249" s="66"/>
      <c r="N249" s="66"/>
      <c r="O249" s="66"/>
    </row>
    <row r="250" spans="4:15" ht="12.75">
      <c r="D250" s="66"/>
      <c r="E250" s="66"/>
      <c r="F250" s="66"/>
      <c r="G250" s="66"/>
      <c r="H250" s="66"/>
      <c r="I250" s="66"/>
      <c r="J250" s="66"/>
      <c r="K250" s="66"/>
      <c r="L250" s="66"/>
      <c r="M250" s="66"/>
      <c r="N250" s="66"/>
      <c r="O250" s="66"/>
    </row>
    <row r="251" spans="4:15" ht="12.75">
      <c r="D251" s="66"/>
      <c r="E251" s="66"/>
      <c r="F251" s="66"/>
      <c r="G251" s="66"/>
      <c r="H251" s="66"/>
      <c r="I251" s="66"/>
      <c r="J251" s="66"/>
      <c r="K251" s="66"/>
      <c r="L251" s="66"/>
      <c r="M251" s="66"/>
      <c r="N251" s="66"/>
      <c r="O251" s="66"/>
    </row>
    <row r="252" spans="4:15" ht="12.75">
      <c r="D252" s="66"/>
      <c r="E252" s="66"/>
      <c r="F252" s="66"/>
      <c r="G252" s="66"/>
      <c r="H252" s="66"/>
      <c r="I252" s="66"/>
      <c r="J252" s="66"/>
      <c r="K252" s="66"/>
      <c r="L252" s="66"/>
      <c r="M252" s="66"/>
      <c r="N252" s="66"/>
      <c r="O252" s="66"/>
    </row>
    <row r="253" spans="4:15" ht="12.75">
      <c r="D253" s="66"/>
      <c r="E253" s="66"/>
      <c r="F253" s="66"/>
      <c r="G253" s="66"/>
      <c r="H253" s="66"/>
      <c r="I253" s="66"/>
      <c r="J253" s="66"/>
      <c r="K253" s="66"/>
      <c r="L253" s="66"/>
      <c r="M253" s="66"/>
      <c r="N253" s="66"/>
      <c r="O253" s="66"/>
    </row>
    <row r="254" spans="4:15" ht="12.75">
      <c r="D254" s="66"/>
      <c r="E254" s="66"/>
      <c r="F254" s="66"/>
      <c r="G254" s="66"/>
      <c r="H254" s="66"/>
      <c r="I254" s="66"/>
      <c r="J254" s="66"/>
      <c r="K254" s="66"/>
      <c r="L254" s="66"/>
      <c r="M254" s="66"/>
      <c r="N254" s="66"/>
      <c r="O254" s="66"/>
    </row>
    <row r="255" spans="4:15" ht="12.75">
      <c r="D255" s="66"/>
      <c r="E255" s="66"/>
      <c r="F255" s="66"/>
      <c r="G255" s="66"/>
      <c r="H255" s="66"/>
      <c r="I255" s="66"/>
      <c r="J255" s="66"/>
      <c r="K255" s="66"/>
      <c r="L255" s="66"/>
      <c r="M255" s="66"/>
      <c r="N255" s="66"/>
      <c r="O255" s="66"/>
    </row>
    <row r="256" spans="4:15" ht="12.75">
      <c r="D256" s="66"/>
      <c r="E256" s="66"/>
      <c r="F256" s="66"/>
      <c r="G256" s="66"/>
      <c r="H256" s="66"/>
      <c r="I256" s="66"/>
      <c r="J256" s="66"/>
      <c r="K256" s="66"/>
      <c r="L256" s="66"/>
      <c r="M256" s="66"/>
      <c r="N256" s="66"/>
      <c r="O256" s="66"/>
    </row>
    <row r="257" spans="4:15" ht="12.75">
      <c r="D257" s="66"/>
      <c r="E257" s="66"/>
      <c r="F257" s="66"/>
      <c r="G257" s="66"/>
      <c r="H257" s="66"/>
      <c r="I257" s="66"/>
      <c r="J257" s="66"/>
      <c r="K257" s="66"/>
      <c r="L257" s="66"/>
      <c r="M257" s="66"/>
      <c r="N257" s="66"/>
      <c r="O257" s="66"/>
    </row>
    <row r="258" spans="4:15" ht="12.75">
      <c r="D258" s="66"/>
      <c r="E258" s="66"/>
      <c r="F258" s="66"/>
      <c r="G258" s="66"/>
      <c r="H258" s="66"/>
      <c r="I258" s="66"/>
      <c r="J258" s="66"/>
      <c r="K258" s="66"/>
      <c r="L258" s="66"/>
      <c r="M258" s="66"/>
      <c r="N258" s="66"/>
      <c r="O258" s="66"/>
    </row>
    <row r="259" spans="4:15" ht="12.75">
      <c r="D259" s="66"/>
      <c r="E259" s="66"/>
      <c r="F259" s="66"/>
      <c r="G259" s="66"/>
      <c r="H259" s="66"/>
      <c r="I259" s="66"/>
      <c r="J259" s="66"/>
      <c r="K259" s="66"/>
      <c r="L259" s="66"/>
      <c r="M259" s="66"/>
      <c r="N259" s="66"/>
      <c r="O259" s="66"/>
    </row>
    <row r="260" spans="4:15" ht="12.75">
      <c r="D260" s="66"/>
      <c r="E260" s="66"/>
      <c r="F260" s="66"/>
      <c r="G260" s="66"/>
      <c r="H260" s="66"/>
      <c r="I260" s="66"/>
      <c r="J260" s="66"/>
      <c r="K260" s="66"/>
      <c r="L260" s="66"/>
      <c r="M260" s="66"/>
      <c r="N260" s="66"/>
      <c r="O260" s="66"/>
    </row>
    <row r="261" spans="4:15" ht="12.75">
      <c r="D261" s="66"/>
      <c r="E261" s="66"/>
      <c r="F261" s="66"/>
      <c r="G261" s="66"/>
      <c r="H261" s="66"/>
      <c r="I261" s="66"/>
      <c r="J261" s="66"/>
      <c r="K261" s="66"/>
      <c r="L261" s="66"/>
      <c r="M261" s="66"/>
      <c r="N261" s="66"/>
      <c r="O261" s="66"/>
    </row>
    <row r="262" spans="4:15" ht="12.75">
      <c r="D262" s="66"/>
      <c r="E262" s="66"/>
      <c r="F262" s="66"/>
      <c r="G262" s="66"/>
      <c r="H262" s="66"/>
      <c r="I262" s="66"/>
      <c r="J262" s="66"/>
      <c r="K262" s="66"/>
      <c r="L262" s="66"/>
      <c r="M262" s="66"/>
      <c r="N262" s="66"/>
      <c r="O262" s="66"/>
    </row>
    <row r="263" spans="4:15" ht="12.75">
      <c r="D263" s="66"/>
      <c r="E263" s="66"/>
      <c r="F263" s="66"/>
      <c r="G263" s="66"/>
      <c r="H263" s="66"/>
      <c r="I263" s="66"/>
      <c r="J263" s="66"/>
      <c r="K263" s="66"/>
      <c r="L263" s="66"/>
      <c r="M263" s="66"/>
      <c r="N263" s="66"/>
      <c r="O263" s="66"/>
    </row>
    <row r="264" spans="4:15" ht="12.75">
      <c r="D264" s="66"/>
      <c r="E264" s="66"/>
      <c r="F264" s="66"/>
      <c r="G264" s="66"/>
      <c r="H264" s="66"/>
      <c r="I264" s="66"/>
      <c r="J264" s="66"/>
      <c r="K264" s="66"/>
      <c r="L264" s="66"/>
      <c r="M264" s="66"/>
      <c r="N264" s="66"/>
      <c r="O264" s="66"/>
    </row>
    <row r="265" spans="4:15" ht="12.75">
      <c r="D265" s="66"/>
      <c r="E265" s="66"/>
      <c r="F265" s="66"/>
      <c r="G265" s="66"/>
      <c r="H265" s="66"/>
      <c r="I265" s="66"/>
      <c r="J265" s="66"/>
      <c r="K265" s="66"/>
      <c r="L265" s="66"/>
      <c r="M265" s="66"/>
      <c r="N265" s="66"/>
      <c r="O265" s="66"/>
    </row>
    <row r="266" spans="4:15" ht="12.75">
      <c r="D266" s="66"/>
      <c r="E266" s="66"/>
      <c r="F266" s="66"/>
      <c r="G266" s="66"/>
      <c r="H266" s="66"/>
      <c r="I266" s="66"/>
      <c r="J266" s="66"/>
      <c r="K266" s="66"/>
      <c r="L266" s="66"/>
      <c r="M266" s="66"/>
      <c r="N266" s="66"/>
      <c r="O266" s="66"/>
    </row>
    <row r="267" spans="4:15" ht="12.75">
      <c r="D267" s="66"/>
      <c r="E267" s="66"/>
      <c r="F267" s="66"/>
      <c r="G267" s="66"/>
      <c r="H267" s="66"/>
      <c r="I267" s="66"/>
      <c r="J267" s="66"/>
      <c r="K267" s="66"/>
      <c r="L267" s="66"/>
      <c r="M267" s="66"/>
      <c r="N267" s="66"/>
      <c r="O267" s="66"/>
    </row>
    <row r="268" spans="4:15" ht="12.75">
      <c r="D268" s="66"/>
      <c r="E268" s="66"/>
      <c r="F268" s="66"/>
      <c r="G268" s="66"/>
      <c r="H268" s="66"/>
      <c r="I268" s="66"/>
      <c r="J268" s="66"/>
      <c r="K268" s="66"/>
      <c r="L268" s="66"/>
      <c r="M268" s="66"/>
      <c r="N268" s="66"/>
      <c r="O268" s="66"/>
    </row>
    <row r="269" spans="4:15" ht="12.75">
      <c r="D269" s="66"/>
      <c r="E269" s="66"/>
      <c r="F269" s="66"/>
      <c r="G269" s="66"/>
      <c r="H269" s="66"/>
      <c r="I269" s="66"/>
      <c r="J269" s="66"/>
      <c r="K269" s="66"/>
      <c r="L269" s="66"/>
      <c r="M269" s="66"/>
      <c r="N269" s="66"/>
      <c r="O269" s="66"/>
    </row>
    <row r="270" spans="4:15" ht="12.75">
      <c r="D270" s="66"/>
      <c r="E270" s="66"/>
      <c r="F270" s="66"/>
      <c r="G270" s="66"/>
      <c r="H270" s="66"/>
      <c r="I270" s="66"/>
      <c r="J270" s="66"/>
      <c r="K270" s="66"/>
      <c r="L270" s="66"/>
      <c r="M270" s="66"/>
      <c r="N270" s="66"/>
      <c r="O270" s="66"/>
    </row>
    <row r="271" spans="4:15" ht="12.75">
      <c r="D271" s="66"/>
      <c r="E271" s="66"/>
      <c r="F271" s="66"/>
      <c r="G271" s="66"/>
      <c r="H271" s="66"/>
      <c r="I271" s="66"/>
      <c r="J271" s="66"/>
      <c r="K271" s="66"/>
      <c r="L271" s="66"/>
      <c r="M271" s="66"/>
      <c r="N271" s="66"/>
      <c r="O271" s="66"/>
    </row>
    <row r="272" spans="4:15" ht="12.75">
      <c r="D272" s="66"/>
      <c r="E272" s="66"/>
      <c r="F272" s="66"/>
      <c r="G272" s="66"/>
      <c r="H272" s="66"/>
      <c r="I272" s="66"/>
      <c r="J272" s="66"/>
      <c r="K272" s="66"/>
      <c r="L272" s="66"/>
      <c r="M272" s="66"/>
      <c r="N272" s="66"/>
      <c r="O272" s="66"/>
    </row>
    <row r="273" spans="4:15" ht="12.75">
      <c r="D273" s="66"/>
      <c r="E273" s="66"/>
      <c r="F273" s="66"/>
      <c r="G273" s="66"/>
      <c r="H273" s="66"/>
      <c r="I273" s="66"/>
      <c r="J273" s="66"/>
      <c r="K273" s="66"/>
      <c r="L273" s="66"/>
      <c r="M273" s="66"/>
      <c r="N273" s="66"/>
      <c r="O273" s="66"/>
    </row>
    <row r="274" spans="4:15" ht="12.75">
      <c r="D274" s="66"/>
      <c r="E274" s="66"/>
      <c r="F274" s="66"/>
      <c r="G274" s="66"/>
      <c r="H274" s="66"/>
      <c r="I274" s="66"/>
      <c r="J274" s="66"/>
      <c r="K274" s="66"/>
      <c r="L274" s="66"/>
      <c r="M274" s="66"/>
      <c r="N274" s="66"/>
      <c r="O274" s="66"/>
    </row>
    <row r="275" spans="4:15" ht="12.75">
      <c r="D275" s="66"/>
      <c r="E275" s="66"/>
      <c r="F275" s="66"/>
      <c r="G275" s="66"/>
      <c r="H275" s="66"/>
      <c r="I275" s="66"/>
      <c r="J275" s="66"/>
      <c r="K275" s="66"/>
      <c r="L275" s="66"/>
      <c r="M275" s="66"/>
      <c r="N275" s="66"/>
      <c r="O275" s="66"/>
    </row>
    <row r="276" spans="4:15" ht="12.75">
      <c r="D276" s="66"/>
      <c r="E276" s="66"/>
      <c r="F276" s="66"/>
      <c r="G276" s="66"/>
      <c r="H276" s="66"/>
      <c r="I276" s="66"/>
      <c r="J276" s="66"/>
      <c r="K276" s="66"/>
      <c r="L276" s="66"/>
      <c r="M276" s="66"/>
      <c r="N276" s="66"/>
      <c r="O276" s="66"/>
    </row>
    <row r="277" spans="4:15" ht="12.75">
      <c r="D277" s="66"/>
      <c r="E277" s="66"/>
      <c r="F277" s="66"/>
      <c r="G277" s="66"/>
      <c r="H277" s="66"/>
      <c r="I277" s="66"/>
      <c r="J277" s="66"/>
      <c r="K277" s="66"/>
      <c r="L277" s="66"/>
      <c r="M277" s="66"/>
      <c r="N277" s="66"/>
      <c r="O277" s="66"/>
    </row>
    <row r="278" spans="4:15" ht="12.75">
      <c r="D278" s="66"/>
      <c r="E278" s="66"/>
      <c r="F278" s="66"/>
      <c r="G278" s="66"/>
      <c r="H278" s="66"/>
      <c r="I278" s="66"/>
      <c r="J278" s="66"/>
      <c r="K278" s="66"/>
      <c r="L278" s="66"/>
      <c r="M278" s="66"/>
      <c r="N278" s="66"/>
      <c r="O278" s="66"/>
    </row>
    <row r="279" spans="4:15" ht="12.75">
      <c r="D279" s="66"/>
      <c r="E279" s="66"/>
      <c r="F279" s="66"/>
      <c r="G279" s="66"/>
      <c r="H279" s="66"/>
      <c r="I279" s="66"/>
      <c r="J279" s="66"/>
      <c r="K279" s="66"/>
      <c r="L279" s="66"/>
      <c r="M279" s="66"/>
      <c r="N279" s="66"/>
      <c r="O279" s="66"/>
    </row>
    <row r="280" spans="4:15" ht="12.75">
      <c r="D280" s="66"/>
      <c r="E280" s="66"/>
      <c r="F280" s="66"/>
      <c r="G280" s="66"/>
      <c r="H280" s="66"/>
      <c r="I280" s="66"/>
      <c r="J280" s="66"/>
      <c r="K280" s="66"/>
      <c r="L280" s="66"/>
      <c r="M280" s="66"/>
      <c r="N280" s="66"/>
      <c r="O280" s="66"/>
    </row>
    <row r="281" spans="4:15" ht="12.75">
      <c r="D281" s="66"/>
      <c r="E281" s="66"/>
      <c r="F281" s="66"/>
      <c r="G281" s="66"/>
      <c r="H281" s="66"/>
      <c r="I281" s="66"/>
      <c r="J281" s="66"/>
      <c r="K281" s="66"/>
      <c r="L281" s="66"/>
      <c r="M281" s="66"/>
      <c r="N281" s="66"/>
      <c r="O281" s="66"/>
    </row>
    <row r="282" spans="4:15" ht="12.75">
      <c r="D282" s="66"/>
      <c r="E282" s="66"/>
      <c r="F282" s="66"/>
      <c r="G282" s="66"/>
      <c r="H282" s="66"/>
      <c r="I282" s="66"/>
      <c r="J282" s="66"/>
      <c r="K282" s="66"/>
      <c r="L282" s="66"/>
      <c r="M282" s="66"/>
      <c r="N282" s="66"/>
      <c r="O282" s="66"/>
    </row>
    <row r="283" spans="4:15" ht="12.75">
      <c r="D283" s="66"/>
      <c r="E283" s="66"/>
      <c r="F283" s="66"/>
      <c r="G283" s="66"/>
      <c r="H283" s="66"/>
      <c r="I283" s="66"/>
      <c r="J283" s="66"/>
      <c r="K283" s="66"/>
      <c r="L283" s="66"/>
      <c r="M283" s="66"/>
      <c r="N283" s="66"/>
      <c r="O283" s="66"/>
    </row>
    <row r="284" spans="4:15" ht="12.75">
      <c r="D284" s="66"/>
      <c r="E284" s="66"/>
      <c r="F284" s="66"/>
      <c r="G284" s="66"/>
      <c r="H284" s="66"/>
      <c r="I284" s="66"/>
      <c r="J284" s="66"/>
      <c r="K284" s="66"/>
      <c r="L284" s="66"/>
      <c r="M284" s="66"/>
      <c r="N284" s="66"/>
      <c r="O284" s="66"/>
    </row>
    <row r="285" spans="4:15" ht="12.75">
      <c r="D285" s="66"/>
      <c r="E285" s="66"/>
      <c r="F285" s="66"/>
      <c r="G285" s="66"/>
      <c r="H285" s="66"/>
      <c r="I285" s="66"/>
      <c r="J285" s="66"/>
      <c r="K285" s="66"/>
      <c r="L285" s="66"/>
      <c r="M285" s="66"/>
      <c r="N285" s="66"/>
      <c r="O285" s="66"/>
    </row>
    <row r="286" spans="4:15" ht="12.75">
      <c r="D286" s="66"/>
      <c r="E286" s="66"/>
      <c r="F286" s="66"/>
      <c r="G286" s="66"/>
      <c r="H286" s="66"/>
      <c r="I286" s="66"/>
      <c r="J286" s="66"/>
      <c r="K286" s="66"/>
      <c r="L286" s="66"/>
      <c r="M286" s="66"/>
      <c r="N286" s="66"/>
      <c r="O286" s="66"/>
    </row>
    <row r="287" spans="4:15" ht="12.75">
      <c r="D287" s="66"/>
      <c r="E287" s="66"/>
      <c r="F287" s="66"/>
      <c r="G287" s="66"/>
      <c r="H287" s="66"/>
      <c r="I287" s="66"/>
      <c r="J287" s="66"/>
      <c r="K287" s="66"/>
      <c r="L287" s="66"/>
      <c r="M287" s="66"/>
      <c r="N287" s="66"/>
      <c r="O287" s="66"/>
    </row>
    <row r="288" spans="4:15" ht="12.75">
      <c r="D288" s="66"/>
      <c r="E288" s="66"/>
      <c r="F288" s="66"/>
      <c r="G288" s="66"/>
      <c r="H288" s="66"/>
      <c r="I288" s="66"/>
      <c r="J288" s="66"/>
      <c r="K288" s="66"/>
      <c r="L288" s="66"/>
      <c r="M288" s="66"/>
      <c r="N288" s="66"/>
      <c r="O288" s="66"/>
    </row>
    <row r="289" spans="4:15" ht="12.75">
      <c r="D289" s="66"/>
      <c r="E289" s="66"/>
      <c r="F289" s="66"/>
      <c r="G289" s="66"/>
      <c r="H289" s="66"/>
      <c r="I289" s="66"/>
      <c r="J289" s="66"/>
      <c r="K289" s="66"/>
      <c r="L289" s="66"/>
      <c r="M289" s="66"/>
      <c r="N289" s="66"/>
      <c r="O289" s="66"/>
    </row>
    <row r="290" spans="4:15" ht="12.75">
      <c r="D290" s="66"/>
      <c r="E290" s="66"/>
      <c r="F290" s="66"/>
      <c r="G290" s="66"/>
      <c r="H290" s="66"/>
      <c r="I290" s="66"/>
      <c r="J290" s="66"/>
      <c r="K290" s="66"/>
      <c r="L290" s="66"/>
      <c r="M290" s="66"/>
      <c r="N290" s="66"/>
      <c r="O290" s="66"/>
    </row>
    <row r="291" spans="4:15" ht="12.75">
      <c r="D291" s="66"/>
      <c r="E291" s="66"/>
      <c r="F291" s="66"/>
      <c r="G291" s="66"/>
      <c r="H291" s="66"/>
      <c r="I291" s="66"/>
      <c r="J291" s="66"/>
      <c r="K291" s="66"/>
      <c r="L291" s="66"/>
      <c r="M291" s="66"/>
      <c r="N291" s="66"/>
      <c r="O291" s="66"/>
    </row>
    <row r="292" spans="4:15" ht="12.75">
      <c r="D292" s="66"/>
      <c r="E292" s="66"/>
      <c r="F292" s="66"/>
      <c r="G292" s="66"/>
      <c r="H292" s="66"/>
      <c r="I292" s="66"/>
      <c r="J292" s="66"/>
      <c r="K292" s="66"/>
      <c r="L292" s="66"/>
      <c r="M292" s="66"/>
      <c r="N292" s="66"/>
      <c r="O292" s="66"/>
    </row>
    <row r="293" spans="4:15" ht="12.75">
      <c r="D293" s="66"/>
      <c r="E293" s="66"/>
      <c r="F293" s="66"/>
      <c r="G293" s="66"/>
      <c r="H293" s="66"/>
      <c r="I293" s="66"/>
      <c r="J293" s="66"/>
      <c r="K293" s="66"/>
      <c r="L293" s="66"/>
      <c r="M293" s="66"/>
      <c r="N293" s="66"/>
      <c r="O293" s="66"/>
    </row>
    <row r="294" spans="4:15" ht="12.75">
      <c r="D294" s="66"/>
      <c r="E294" s="66"/>
      <c r="F294" s="66"/>
      <c r="G294" s="66"/>
      <c r="H294" s="66"/>
      <c r="I294" s="66"/>
      <c r="J294" s="66"/>
      <c r="K294" s="66"/>
      <c r="L294" s="66"/>
      <c r="M294" s="66"/>
      <c r="N294" s="66"/>
      <c r="O294" s="66"/>
    </row>
    <row r="295" spans="4:15" ht="12.75">
      <c r="D295" s="66"/>
      <c r="E295" s="66"/>
      <c r="F295" s="66"/>
      <c r="G295" s="66"/>
      <c r="H295" s="66"/>
      <c r="I295" s="66"/>
      <c r="J295" s="66"/>
      <c r="K295" s="66"/>
      <c r="L295" s="66"/>
      <c r="M295" s="66"/>
      <c r="N295" s="66"/>
      <c r="O295" s="66"/>
    </row>
    <row r="296" spans="4:15" ht="12.75">
      <c r="D296" s="66"/>
      <c r="E296" s="66"/>
      <c r="F296" s="66"/>
      <c r="G296" s="66"/>
      <c r="H296" s="66"/>
      <c r="I296" s="66"/>
      <c r="J296" s="66"/>
      <c r="K296" s="66"/>
      <c r="L296" s="66"/>
      <c r="M296" s="66"/>
      <c r="N296" s="66"/>
      <c r="O296" s="66"/>
    </row>
    <row r="297" spans="4:15" ht="12.75">
      <c r="D297" s="66"/>
      <c r="E297" s="66"/>
      <c r="F297" s="66"/>
      <c r="G297" s="66"/>
      <c r="H297" s="66"/>
      <c r="I297" s="66"/>
      <c r="J297" s="66"/>
      <c r="K297" s="66"/>
      <c r="L297" s="66"/>
      <c r="M297" s="66"/>
      <c r="N297" s="66"/>
      <c r="O297" s="66"/>
    </row>
    <row r="298" spans="4:15" ht="12.75">
      <c r="D298" s="66"/>
      <c r="E298" s="66"/>
      <c r="F298" s="66"/>
      <c r="G298" s="66"/>
      <c r="H298" s="66"/>
      <c r="I298" s="66"/>
      <c r="J298" s="66"/>
      <c r="K298" s="66"/>
      <c r="L298" s="66"/>
      <c r="M298" s="66"/>
      <c r="N298" s="66"/>
      <c r="O298" s="66"/>
    </row>
    <row r="299" spans="4:15" ht="12.75">
      <c r="D299" s="66"/>
      <c r="E299" s="66"/>
      <c r="F299" s="66"/>
      <c r="G299" s="66"/>
      <c r="H299" s="66"/>
      <c r="I299" s="66"/>
      <c r="J299" s="66"/>
      <c r="K299" s="66"/>
      <c r="L299" s="66"/>
      <c r="M299" s="66"/>
      <c r="N299" s="66"/>
      <c r="O299" s="66"/>
    </row>
    <row r="300" spans="4:15" ht="12.75">
      <c r="D300" s="66"/>
      <c r="E300" s="66"/>
      <c r="F300" s="66"/>
      <c r="G300" s="66"/>
      <c r="H300" s="66"/>
      <c r="I300" s="66"/>
      <c r="J300" s="66"/>
      <c r="K300" s="66"/>
      <c r="L300" s="66"/>
      <c r="M300" s="66"/>
      <c r="N300" s="66"/>
      <c r="O300" s="66"/>
    </row>
    <row r="301" spans="4:15" ht="12.75">
      <c r="D301" s="66"/>
      <c r="E301" s="66"/>
      <c r="F301" s="66"/>
      <c r="G301" s="66"/>
      <c r="H301" s="66"/>
      <c r="I301" s="66"/>
      <c r="J301" s="66"/>
      <c r="K301" s="66"/>
      <c r="L301" s="66"/>
      <c r="M301" s="66"/>
      <c r="N301" s="66"/>
      <c r="O301" s="66"/>
    </row>
    <row r="302" spans="4:15" ht="12.75">
      <c r="D302" s="66"/>
      <c r="E302" s="66"/>
      <c r="F302" s="66"/>
      <c r="G302" s="66"/>
      <c r="H302" s="66"/>
      <c r="I302" s="66"/>
      <c r="J302" s="66"/>
      <c r="K302" s="66"/>
      <c r="L302" s="66"/>
      <c r="M302" s="66"/>
      <c r="N302" s="66"/>
      <c r="O302" s="66"/>
    </row>
    <row r="303" spans="4:15" ht="12.75">
      <c r="D303" s="66"/>
      <c r="E303" s="66"/>
      <c r="F303" s="66"/>
      <c r="G303" s="66"/>
      <c r="H303" s="66"/>
      <c r="I303" s="66"/>
      <c r="J303" s="66"/>
      <c r="K303" s="66"/>
      <c r="L303" s="66"/>
      <c r="M303" s="66"/>
      <c r="N303" s="66"/>
      <c r="O303" s="66"/>
    </row>
    <row r="304" spans="4:15" ht="12.75">
      <c r="D304" s="66"/>
      <c r="E304" s="66"/>
      <c r="F304" s="66"/>
      <c r="G304" s="66"/>
      <c r="H304" s="66"/>
      <c r="I304" s="66"/>
      <c r="J304" s="66"/>
      <c r="K304" s="66"/>
      <c r="L304" s="66"/>
      <c r="M304" s="66"/>
      <c r="N304" s="66"/>
      <c r="O304" s="66"/>
    </row>
    <row r="305" spans="4:15" ht="12.75">
      <c r="D305" s="66"/>
      <c r="E305" s="66"/>
      <c r="F305" s="66"/>
      <c r="G305" s="66"/>
      <c r="H305" s="66"/>
      <c r="I305" s="66"/>
      <c r="J305" s="66"/>
      <c r="K305" s="66"/>
      <c r="L305" s="66"/>
      <c r="M305" s="66"/>
      <c r="N305" s="66"/>
      <c r="O305" s="66"/>
    </row>
    <row r="306" spans="4:15" ht="12.75">
      <c r="D306" s="66"/>
      <c r="E306" s="66"/>
      <c r="F306" s="66"/>
      <c r="G306" s="66"/>
      <c r="H306" s="66"/>
      <c r="I306" s="66"/>
      <c r="J306" s="66"/>
      <c r="K306" s="66"/>
      <c r="L306" s="66"/>
      <c r="M306" s="66"/>
      <c r="N306" s="66"/>
      <c r="O306" s="66"/>
    </row>
    <row r="307" spans="4:15" ht="12.75">
      <c r="D307" s="66"/>
      <c r="E307" s="66"/>
      <c r="F307" s="66"/>
      <c r="G307" s="66"/>
      <c r="H307" s="66"/>
      <c r="I307" s="66"/>
      <c r="J307" s="66"/>
      <c r="K307" s="66"/>
      <c r="L307" s="66"/>
      <c r="M307" s="66"/>
      <c r="N307" s="66"/>
      <c r="O307" s="66"/>
    </row>
    <row r="308" spans="4:15" ht="12.75">
      <c r="D308" s="66"/>
      <c r="E308" s="66"/>
      <c r="F308" s="66"/>
      <c r="G308" s="66"/>
      <c r="H308" s="66"/>
      <c r="I308" s="66"/>
      <c r="J308" s="66"/>
      <c r="K308" s="66"/>
      <c r="L308" s="66"/>
      <c r="M308" s="66"/>
      <c r="N308" s="66"/>
      <c r="O308" s="66"/>
    </row>
    <row r="309" spans="4:15" ht="12.75">
      <c r="D309" s="66"/>
      <c r="E309" s="66"/>
      <c r="F309" s="66"/>
      <c r="G309" s="66"/>
      <c r="H309" s="66"/>
      <c r="I309" s="66"/>
      <c r="J309" s="66"/>
      <c r="K309" s="66"/>
      <c r="L309" s="66"/>
      <c r="M309" s="66"/>
      <c r="N309" s="66"/>
      <c r="O309" s="66"/>
    </row>
    <row r="310" spans="4:15" ht="12.75">
      <c r="D310" s="66"/>
      <c r="E310" s="66"/>
      <c r="F310" s="66"/>
      <c r="G310" s="66"/>
      <c r="H310" s="66"/>
      <c r="I310" s="66"/>
      <c r="J310" s="66"/>
      <c r="K310" s="66"/>
      <c r="L310" s="66"/>
      <c r="M310" s="66"/>
      <c r="N310" s="66"/>
      <c r="O310" s="66"/>
    </row>
    <row r="311" spans="4:15" ht="12.75">
      <c r="D311" s="66"/>
      <c r="E311" s="66"/>
      <c r="F311" s="66"/>
      <c r="G311" s="66"/>
      <c r="H311" s="66"/>
      <c r="I311" s="66"/>
      <c r="J311" s="66"/>
      <c r="K311" s="66"/>
      <c r="L311" s="66"/>
      <c r="M311" s="66"/>
      <c r="N311" s="66"/>
      <c r="O311" s="66"/>
    </row>
    <row r="312" spans="4:15" ht="12.75">
      <c r="D312" s="66"/>
      <c r="E312" s="66"/>
      <c r="F312" s="66"/>
      <c r="G312" s="66"/>
      <c r="H312" s="66"/>
      <c r="I312" s="66"/>
      <c r="J312" s="66"/>
      <c r="K312" s="66"/>
      <c r="L312" s="66"/>
      <c r="M312" s="66"/>
      <c r="N312" s="66"/>
      <c r="O312" s="66"/>
    </row>
    <row r="313" spans="4:15" ht="12.75">
      <c r="D313" s="66"/>
      <c r="E313" s="66"/>
      <c r="F313" s="66"/>
      <c r="G313" s="66"/>
      <c r="H313" s="66"/>
      <c r="I313" s="66"/>
      <c r="J313" s="66"/>
      <c r="K313" s="66"/>
      <c r="L313" s="66"/>
      <c r="M313" s="66"/>
      <c r="N313" s="66"/>
      <c r="O313" s="66"/>
    </row>
    <row r="314" spans="4:15" ht="12.75">
      <c r="D314" s="66"/>
      <c r="E314" s="66"/>
      <c r="F314" s="66"/>
      <c r="G314" s="66"/>
      <c r="H314" s="66"/>
      <c r="I314" s="66"/>
      <c r="J314" s="66"/>
      <c r="K314" s="66"/>
      <c r="L314" s="66"/>
      <c r="M314" s="66"/>
      <c r="N314" s="66"/>
      <c r="O314" s="66"/>
    </row>
    <row r="315" spans="4:15" ht="12.75">
      <c r="D315" s="66"/>
      <c r="E315" s="66"/>
      <c r="F315" s="66"/>
      <c r="G315" s="66"/>
      <c r="H315" s="66"/>
      <c r="I315" s="66"/>
      <c r="J315" s="66"/>
      <c r="K315" s="66"/>
      <c r="L315" s="66"/>
      <c r="M315" s="66"/>
      <c r="N315" s="66"/>
      <c r="O315" s="66"/>
    </row>
    <row r="316" spans="4:15" ht="12.75">
      <c r="D316" s="66"/>
      <c r="E316" s="66"/>
      <c r="F316" s="66"/>
      <c r="G316" s="66"/>
      <c r="H316" s="66"/>
      <c r="I316" s="66"/>
      <c r="J316" s="66"/>
      <c r="K316" s="66"/>
      <c r="L316" s="66"/>
      <c r="M316" s="66"/>
      <c r="N316" s="66"/>
      <c r="O316" s="66"/>
    </row>
    <row r="317" spans="4:15" ht="12.75">
      <c r="D317" s="66"/>
      <c r="E317" s="66"/>
      <c r="F317" s="66"/>
      <c r="G317" s="66"/>
      <c r="H317" s="66"/>
      <c r="I317" s="66"/>
      <c r="J317" s="66"/>
      <c r="K317" s="66"/>
      <c r="L317" s="66"/>
      <c r="M317" s="66"/>
      <c r="N317" s="66"/>
      <c r="O317" s="66"/>
    </row>
    <row r="318" spans="4:15" ht="12.75">
      <c r="D318" s="66"/>
      <c r="E318" s="66"/>
      <c r="F318" s="66"/>
      <c r="G318" s="66"/>
      <c r="H318" s="66"/>
      <c r="I318" s="66"/>
      <c r="J318" s="66"/>
      <c r="K318" s="66"/>
      <c r="L318" s="66"/>
      <c r="M318" s="66"/>
      <c r="N318" s="66"/>
      <c r="O318" s="66"/>
    </row>
    <row r="319" spans="4:15" ht="12.75">
      <c r="D319" s="66"/>
      <c r="E319" s="66"/>
      <c r="F319" s="66"/>
      <c r="G319" s="66"/>
      <c r="H319" s="66"/>
      <c r="I319" s="66"/>
      <c r="J319" s="66"/>
      <c r="K319" s="66"/>
      <c r="L319" s="66"/>
      <c r="M319" s="66"/>
      <c r="N319" s="66"/>
      <c r="O319" s="66"/>
    </row>
    <row r="320" spans="4:15" ht="12.75">
      <c r="D320" s="66"/>
      <c r="E320" s="66"/>
      <c r="F320" s="66"/>
      <c r="G320" s="66"/>
      <c r="H320" s="66"/>
      <c r="I320" s="66"/>
      <c r="J320" s="66"/>
      <c r="K320" s="66"/>
      <c r="L320" s="66"/>
      <c r="M320" s="66"/>
      <c r="N320" s="66"/>
      <c r="O320" s="66"/>
    </row>
    <row r="321" spans="4:15" ht="12.75">
      <c r="D321" s="66"/>
      <c r="E321" s="66"/>
      <c r="F321" s="66"/>
      <c r="G321" s="66"/>
      <c r="H321" s="66"/>
      <c r="I321" s="66"/>
      <c r="J321" s="66"/>
      <c r="K321" s="66"/>
      <c r="L321" s="66"/>
      <c r="M321" s="66"/>
      <c r="N321" s="66"/>
      <c r="O321" s="66"/>
    </row>
    <row r="322" spans="4:15" ht="12.75">
      <c r="D322" s="66"/>
      <c r="E322" s="66"/>
      <c r="F322" s="66"/>
      <c r="G322" s="66"/>
      <c r="H322" s="66"/>
      <c r="I322" s="66"/>
      <c r="J322" s="66"/>
      <c r="K322" s="66"/>
      <c r="L322" s="66"/>
      <c r="M322" s="66"/>
      <c r="N322" s="66"/>
      <c r="O322" s="66"/>
    </row>
    <row r="323" spans="4:15" ht="12.75">
      <c r="D323" s="66"/>
      <c r="E323" s="66"/>
      <c r="F323" s="66"/>
      <c r="G323" s="66"/>
      <c r="H323" s="66"/>
      <c r="I323" s="66"/>
      <c r="J323" s="66"/>
      <c r="K323" s="66"/>
      <c r="L323" s="66"/>
      <c r="M323" s="66"/>
      <c r="N323" s="66"/>
      <c r="O323" s="66"/>
    </row>
    <row r="324" spans="4:15" ht="12.75">
      <c r="D324" s="66"/>
      <c r="E324" s="66"/>
      <c r="F324" s="66"/>
      <c r="G324" s="66"/>
      <c r="H324" s="66"/>
      <c r="I324" s="66"/>
      <c r="J324" s="66"/>
      <c r="K324" s="66"/>
      <c r="L324" s="66"/>
      <c r="M324" s="66"/>
      <c r="N324" s="66"/>
      <c r="O324" s="66"/>
    </row>
    <row r="325" spans="4:15" ht="12.75">
      <c r="D325" s="66"/>
      <c r="E325" s="66"/>
      <c r="F325" s="66"/>
      <c r="G325" s="66"/>
      <c r="H325" s="66"/>
      <c r="I325" s="66"/>
      <c r="J325" s="66"/>
      <c r="K325" s="66"/>
      <c r="L325" s="66"/>
      <c r="M325" s="66"/>
      <c r="N325" s="66"/>
      <c r="O325" s="66"/>
    </row>
    <row r="326" spans="4:15" ht="12.75">
      <c r="D326" s="66"/>
      <c r="E326" s="66"/>
      <c r="F326" s="66"/>
      <c r="G326" s="66"/>
      <c r="H326" s="66"/>
      <c r="I326" s="66"/>
      <c r="J326" s="66"/>
      <c r="K326" s="66"/>
      <c r="L326" s="66"/>
      <c r="M326" s="66"/>
      <c r="N326" s="66"/>
      <c r="O326" s="66"/>
    </row>
    <row r="327" spans="4:15" ht="12.75">
      <c r="D327" s="66"/>
      <c r="E327" s="66"/>
      <c r="F327" s="66"/>
      <c r="G327" s="66"/>
      <c r="H327" s="66"/>
      <c r="I327" s="66"/>
      <c r="J327" s="66"/>
      <c r="K327" s="66"/>
      <c r="L327" s="66"/>
      <c r="M327" s="66"/>
      <c r="N327" s="66"/>
      <c r="O327" s="66"/>
    </row>
    <row r="328" spans="4:15" ht="12.75">
      <c r="D328" s="66"/>
      <c r="E328" s="66"/>
      <c r="F328" s="66"/>
      <c r="G328" s="66"/>
      <c r="H328" s="66"/>
      <c r="I328" s="66"/>
      <c r="J328" s="66"/>
      <c r="K328" s="66"/>
      <c r="L328" s="66"/>
      <c r="M328" s="66"/>
      <c r="N328" s="66"/>
      <c r="O328" s="66"/>
    </row>
    <row r="329" spans="4:15" ht="12.75">
      <c r="D329" s="66"/>
      <c r="E329" s="66"/>
      <c r="F329" s="66"/>
      <c r="G329" s="66"/>
      <c r="H329" s="66"/>
      <c r="I329" s="66"/>
      <c r="J329" s="66"/>
      <c r="K329" s="66"/>
      <c r="L329" s="66"/>
      <c r="M329" s="66"/>
      <c r="N329" s="66"/>
      <c r="O329" s="66"/>
    </row>
    <row r="330" spans="4:15" ht="12.75">
      <c r="D330" s="66"/>
      <c r="E330" s="66"/>
      <c r="F330" s="66"/>
      <c r="G330" s="66"/>
      <c r="H330" s="66"/>
      <c r="I330" s="66"/>
      <c r="J330" s="66"/>
      <c r="K330" s="66"/>
      <c r="L330" s="66"/>
      <c r="M330" s="66"/>
      <c r="N330" s="66"/>
      <c r="O330" s="66"/>
    </row>
    <row r="331" spans="4:15" ht="12.75">
      <c r="D331" s="66"/>
      <c r="E331" s="66"/>
      <c r="F331" s="66"/>
      <c r="G331" s="66"/>
      <c r="H331" s="66"/>
      <c r="I331" s="66"/>
      <c r="J331" s="66"/>
      <c r="K331" s="66"/>
      <c r="L331" s="66"/>
      <c r="M331" s="66"/>
      <c r="N331" s="66"/>
      <c r="O331" s="66"/>
    </row>
    <row r="332" spans="4:15" ht="12.75">
      <c r="D332" s="66"/>
      <c r="E332" s="66"/>
      <c r="F332" s="66"/>
      <c r="G332" s="66"/>
      <c r="H332" s="66"/>
      <c r="I332" s="66"/>
      <c r="J332" s="66"/>
      <c r="K332" s="66"/>
      <c r="L332" s="66"/>
      <c r="M332" s="66"/>
      <c r="N332" s="66"/>
      <c r="O332" s="66"/>
    </row>
    <row r="333" spans="4:15" ht="12.75">
      <c r="D333" s="66"/>
      <c r="E333" s="66"/>
      <c r="F333" s="66"/>
      <c r="G333" s="66"/>
      <c r="H333" s="66"/>
      <c r="I333" s="66"/>
      <c r="J333" s="66"/>
      <c r="K333" s="66"/>
      <c r="L333" s="66"/>
      <c r="M333" s="66"/>
      <c r="N333" s="66"/>
      <c r="O333" s="66"/>
    </row>
    <row r="334" spans="4:15" ht="12.75">
      <c r="D334" s="66"/>
      <c r="E334" s="66"/>
      <c r="F334" s="66"/>
      <c r="G334" s="66"/>
      <c r="H334" s="66"/>
      <c r="I334" s="66"/>
      <c r="J334" s="66"/>
      <c r="K334" s="66"/>
      <c r="L334" s="66"/>
      <c r="M334" s="66"/>
      <c r="N334" s="66"/>
      <c r="O334" s="66"/>
    </row>
    <row r="335" spans="4:15" ht="12.75">
      <c r="D335" s="66"/>
      <c r="E335" s="66"/>
      <c r="F335" s="66"/>
      <c r="G335" s="66"/>
      <c r="H335" s="66"/>
      <c r="I335" s="66"/>
      <c r="J335" s="66"/>
      <c r="K335" s="66"/>
      <c r="L335" s="66"/>
      <c r="M335" s="66"/>
      <c r="N335" s="66"/>
      <c r="O335" s="66"/>
    </row>
    <row r="336" spans="4:15" ht="12.75">
      <c r="D336" s="66"/>
      <c r="E336" s="66"/>
      <c r="F336" s="66"/>
      <c r="G336" s="66"/>
      <c r="H336" s="66"/>
      <c r="I336" s="66"/>
      <c r="J336" s="66"/>
      <c r="K336" s="66"/>
      <c r="L336" s="66"/>
      <c r="M336" s="66"/>
      <c r="N336" s="66"/>
      <c r="O336" s="66"/>
    </row>
    <row r="337" spans="4:15" ht="12.75">
      <c r="D337" s="66"/>
      <c r="E337" s="66"/>
      <c r="F337" s="66"/>
      <c r="G337" s="66"/>
      <c r="H337" s="66"/>
      <c r="I337" s="66"/>
      <c r="J337" s="66"/>
      <c r="K337" s="66"/>
      <c r="L337" s="66"/>
      <c r="M337" s="66"/>
      <c r="N337" s="66"/>
      <c r="O337" s="66"/>
    </row>
    <row r="338" spans="4:15" ht="12.75">
      <c r="D338" s="66"/>
      <c r="E338" s="66"/>
      <c r="F338" s="66"/>
      <c r="G338" s="66"/>
      <c r="H338" s="66"/>
      <c r="I338" s="66"/>
      <c r="J338" s="66"/>
      <c r="K338" s="66"/>
      <c r="L338" s="66"/>
      <c r="M338" s="66"/>
      <c r="N338" s="66"/>
      <c r="O338" s="66"/>
    </row>
    <row r="339" spans="4:15" ht="12.75">
      <c r="D339" s="66"/>
      <c r="E339" s="66"/>
      <c r="F339" s="66"/>
      <c r="G339" s="66"/>
      <c r="H339" s="66"/>
      <c r="I339" s="66"/>
      <c r="J339" s="66"/>
      <c r="K339" s="66"/>
      <c r="L339" s="66"/>
      <c r="M339" s="66"/>
      <c r="N339" s="66"/>
      <c r="O339" s="66"/>
    </row>
    <row r="340" spans="4:15" ht="12.75">
      <c r="D340" s="66"/>
      <c r="E340" s="66"/>
      <c r="F340" s="66"/>
      <c r="G340" s="66"/>
      <c r="H340" s="66"/>
      <c r="I340" s="66"/>
      <c r="J340" s="66"/>
      <c r="K340" s="66"/>
      <c r="L340" s="66"/>
      <c r="M340" s="66"/>
      <c r="N340" s="66"/>
      <c r="O340" s="66"/>
    </row>
    <row r="341" spans="4:15" ht="12.75">
      <c r="D341" s="66"/>
      <c r="E341" s="66"/>
      <c r="F341" s="66"/>
      <c r="G341" s="66"/>
      <c r="H341" s="66"/>
      <c r="I341" s="66"/>
      <c r="J341" s="66"/>
      <c r="K341" s="66"/>
      <c r="L341" s="66"/>
      <c r="M341" s="66"/>
      <c r="N341" s="66"/>
      <c r="O341" s="66"/>
    </row>
    <row r="342" spans="4:15" ht="12.75">
      <c r="D342" s="66"/>
      <c r="E342" s="66"/>
      <c r="F342" s="66"/>
      <c r="G342" s="66"/>
      <c r="H342" s="66"/>
      <c r="I342" s="66"/>
      <c r="J342" s="66"/>
      <c r="K342" s="66"/>
      <c r="L342" s="66"/>
      <c r="M342" s="66"/>
      <c r="N342" s="66"/>
      <c r="O342" s="66"/>
    </row>
    <row r="343" spans="4:15" ht="12.75">
      <c r="D343" s="66"/>
      <c r="E343" s="66"/>
      <c r="F343" s="66"/>
      <c r="G343" s="66"/>
      <c r="H343" s="66"/>
      <c r="I343" s="66"/>
      <c r="J343" s="66"/>
      <c r="K343" s="66"/>
      <c r="L343" s="66"/>
      <c r="M343" s="66"/>
      <c r="N343" s="66"/>
      <c r="O343" s="66"/>
    </row>
    <row r="344" spans="4:15" ht="12.75">
      <c r="D344" s="66"/>
      <c r="E344" s="66"/>
      <c r="F344" s="66"/>
      <c r="G344" s="66"/>
      <c r="H344" s="66"/>
      <c r="I344" s="66"/>
      <c r="J344" s="66"/>
      <c r="K344" s="66"/>
      <c r="L344" s="66"/>
      <c r="M344" s="66"/>
      <c r="N344" s="66"/>
      <c r="O344" s="66"/>
    </row>
    <row r="345" spans="4:15" ht="12.75">
      <c r="D345" s="66"/>
      <c r="E345" s="66"/>
      <c r="F345" s="66"/>
      <c r="G345" s="66"/>
      <c r="H345" s="66"/>
      <c r="I345" s="66"/>
      <c r="J345" s="66"/>
      <c r="K345" s="66"/>
      <c r="L345" s="66"/>
      <c r="M345" s="66"/>
      <c r="N345" s="66"/>
      <c r="O345" s="66"/>
    </row>
    <row r="346" spans="4:15" ht="12.75">
      <c r="D346" s="66"/>
      <c r="E346" s="66"/>
      <c r="F346" s="66"/>
      <c r="G346" s="66"/>
      <c r="H346" s="66"/>
      <c r="I346" s="66"/>
      <c r="J346" s="66"/>
      <c r="K346" s="66"/>
      <c r="L346" s="66"/>
      <c r="M346" s="66"/>
      <c r="N346" s="66"/>
      <c r="O346" s="66"/>
    </row>
    <row r="347" spans="4:15" ht="12.75">
      <c r="D347" s="66"/>
      <c r="E347" s="66"/>
      <c r="F347" s="66"/>
      <c r="G347" s="66"/>
      <c r="H347" s="66"/>
      <c r="I347" s="66"/>
      <c r="J347" s="66"/>
      <c r="K347" s="66"/>
      <c r="L347" s="66"/>
      <c r="M347" s="66"/>
      <c r="N347" s="66"/>
      <c r="O347" s="66"/>
    </row>
    <row r="348" spans="4:15" ht="12.75">
      <c r="D348" s="66"/>
      <c r="E348" s="66"/>
      <c r="F348" s="66"/>
      <c r="G348" s="66"/>
      <c r="H348" s="66"/>
      <c r="I348" s="66"/>
      <c r="J348" s="66"/>
      <c r="K348" s="66"/>
      <c r="L348" s="66"/>
      <c r="M348" s="66"/>
      <c r="N348" s="66"/>
      <c r="O348" s="66"/>
    </row>
    <row r="349" spans="4:15" ht="12.75">
      <c r="D349" s="66"/>
      <c r="E349" s="66"/>
      <c r="F349" s="66"/>
      <c r="G349" s="66"/>
      <c r="H349" s="66"/>
      <c r="I349" s="66"/>
      <c r="J349" s="66"/>
      <c r="K349" s="66"/>
      <c r="L349" s="66"/>
      <c r="M349" s="66"/>
      <c r="N349" s="66"/>
      <c r="O349" s="66"/>
    </row>
    <row r="350" spans="4:15" ht="12.75">
      <c r="D350" s="66"/>
      <c r="E350" s="66"/>
      <c r="F350" s="66"/>
      <c r="G350" s="66"/>
      <c r="H350" s="66"/>
      <c r="I350" s="66"/>
      <c r="J350" s="66"/>
      <c r="K350" s="66"/>
      <c r="L350" s="66"/>
      <c r="M350" s="66"/>
      <c r="N350" s="66"/>
      <c r="O350" s="66"/>
    </row>
    <row r="351" spans="4:15" ht="12.75">
      <c r="D351" s="66"/>
      <c r="E351" s="66"/>
      <c r="F351" s="66"/>
      <c r="G351" s="66"/>
      <c r="H351" s="66"/>
      <c r="I351" s="66"/>
      <c r="J351" s="66"/>
      <c r="K351" s="66"/>
      <c r="L351" s="66"/>
      <c r="M351" s="66"/>
      <c r="N351" s="66"/>
      <c r="O351" s="66"/>
    </row>
    <row r="352" spans="4:15" ht="12.75">
      <c r="D352" s="66"/>
      <c r="E352" s="66"/>
      <c r="F352" s="66"/>
      <c r="G352" s="66"/>
      <c r="H352" s="66"/>
      <c r="I352" s="66"/>
      <c r="J352" s="66"/>
      <c r="K352" s="66"/>
      <c r="L352" s="66"/>
      <c r="M352" s="66"/>
      <c r="N352" s="66"/>
      <c r="O352" s="66"/>
    </row>
    <row r="353" spans="4:15" ht="12.75">
      <c r="D353" s="66"/>
      <c r="E353" s="66"/>
      <c r="F353" s="66"/>
      <c r="G353" s="66"/>
      <c r="H353" s="66"/>
      <c r="I353" s="66"/>
      <c r="J353" s="66"/>
      <c r="K353" s="66"/>
      <c r="L353" s="66"/>
      <c r="M353" s="66"/>
      <c r="N353" s="66"/>
      <c r="O353" s="66"/>
    </row>
    <row r="354" spans="4:15" ht="12.75">
      <c r="D354" s="66"/>
      <c r="E354" s="66"/>
      <c r="F354" s="66"/>
      <c r="G354" s="66"/>
      <c r="H354" s="66"/>
      <c r="I354" s="66"/>
      <c r="J354" s="66"/>
      <c r="K354" s="66"/>
      <c r="L354" s="66"/>
      <c r="M354" s="66"/>
      <c r="N354" s="66"/>
      <c r="O354" s="66"/>
    </row>
    <row r="355" spans="4:15" ht="12.75">
      <c r="D355" s="66"/>
      <c r="E355" s="66"/>
      <c r="F355" s="66"/>
      <c r="G355" s="66"/>
      <c r="H355" s="66"/>
      <c r="I355" s="66"/>
      <c r="J355" s="66"/>
      <c r="K355" s="66"/>
      <c r="L355" s="66"/>
      <c r="M355" s="66"/>
      <c r="N355" s="66"/>
      <c r="O355" s="66"/>
    </row>
    <row r="356" spans="4:15" ht="12.75">
      <c r="D356" s="66"/>
      <c r="E356" s="66"/>
      <c r="F356" s="66"/>
      <c r="G356" s="66"/>
      <c r="H356" s="66"/>
      <c r="I356" s="66"/>
      <c r="J356" s="66"/>
      <c r="K356" s="66"/>
      <c r="L356" s="66"/>
      <c r="M356" s="66"/>
      <c r="N356" s="66"/>
      <c r="O356" s="66"/>
    </row>
    <row r="357" spans="4:15" ht="12.75">
      <c r="D357" s="66"/>
      <c r="E357" s="66"/>
      <c r="F357" s="66"/>
      <c r="G357" s="66"/>
      <c r="H357" s="66"/>
      <c r="I357" s="66"/>
      <c r="J357" s="66"/>
      <c r="K357" s="66"/>
      <c r="L357" s="66"/>
      <c r="M357" s="66"/>
      <c r="N357" s="66"/>
      <c r="O357" s="66"/>
    </row>
    <row r="358" spans="4:15" ht="12.75">
      <c r="D358" s="66"/>
      <c r="E358" s="66"/>
      <c r="F358" s="66"/>
      <c r="G358" s="66"/>
      <c r="H358" s="66"/>
      <c r="I358" s="66"/>
      <c r="J358" s="66"/>
      <c r="K358" s="66"/>
      <c r="L358" s="66"/>
      <c r="M358" s="66"/>
      <c r="N358" s="66"/>
      <c r="O358" s="66"/>
    </row>
    <row r="359" spans="4:15" ht="12.75">
      <c r="D359" s="66"/>
      <c r="E359" s="66"/>
      <c r="F359" s="66"/>
      <c r="G359" s="66"/>
      <c r="H359" s="66"/>
      <c r="I359" s="66"/>
      <c r="J359" s="66"/>
      <c r="K359" s="66"/>
      <c r="L359" s="66"/>
      <c r="M359" s="66"/>
      <c r="N359" s="66"/>
      <c r="O359" s="66"/>
    </row>
    <row r="360" spans="4:15" ht="12.75">
      <c r="D360" s="66"/>
      <c r="E360" s="66"/>
      <c r="F360" s="66"/>
      <c r="G360" s="66"/>
      <c r="H360" s="66"/>
      <c r="I360" s="66"/>
      <c r="J360" s="66"/>
      <c r="K360" s="66"/>
      <c r="L360" s="66"/>
      <c r="M360" s="66"/>
      <c r="N360" s="66"/>
      <c r="O360" s="66"/>
    </row>
    <row r="361" spans="4:15" ht="12.75">
      <c r="D361" s="66"/>
      <c r="E361" s="66"/>
      <c r="F361" s="66"/>
      <c r="G361" s="66"/>
      <c r="H361" s="66"/>
      <c r="I361" s="66"/>
      <c r="J361" s="66"/>
      <c r="K361" s="66"/>
      <c r="L361" s="66"/>
      <c r="M361" s="66"/>
      <c r="N361" s="66"/>
      <c r="O361" s="66"/>
    </row>
    <row r="362" spans="4:15" ht="12.75">
      <c r="D362" s="66"/>
      <c r="E362" s="66"/>
      <c r="F362" s="66"/>
      <c r="G362" s="66"/>
      <c r="H362" s="66"/>
      <c r="I362" s="66"/>
      <c r="J362" s="66"/>
      <c r="K362" s="66"/>
      <c r="L362" s="66"/>
      <c r="M362" s="66"/>
      <c r="N362" s="66"/>
      <c r="O362" s="66"/>
    </row>
    <row r="363" spans="4:15" ht="12.75">
      <c r="D363" s="66"/>
      <c r="E363" s="66"/>
      <c r="F363" s="66"/>
      <c r="G363" s="66"/>
      <c r="H363" s="66"/>
      <c r="I363" s="66"/>
      <c r="J363" s="66"/>
      <c r="K363" s="66"/>
      <c r="L363" s="66"/>
      <c r="M363" s="66"/>
      <c r="N363" s="66"/>
      <c r="O363" s="66"/>
    </row>
    <row r="364" spans="4:15" ht="12.75">
      <c r="D364" s="66"/>
      <c r="E364" s="66"/>
      <c r="F364" s="66"/>
      <c r="G364" s="66"/>
      <c r="H364" s="66"/>
      <c r="I364" s="66"/>
      <c r="J364" s="66"/>
      <c r="K364" s="66"/>
      <c r="L364" s="66"/>
      <c r="M364" s="66"/>
      <c r="N364" s="66"/>
      <c r="O364" s="66"/>
    </row>
    <row r="365" spans="4:15" ht="12.75">
      <c r="D365" s="66"/>
      <c r="E365" s="66"/>
      <c r="F365" s="66"/>
      <c r="G365" s="66"/>
      <c r="H365" s="66"/>
      <c r="I365" s="66"/>
      <c r="J365" s="66"/>
      <c r="K365" s="66"/>
      <c r="L365" s="66"/>
      <c r="M365" s="66"/>
      <c r="N365" s="66"/>
      <c r="O365" s="66"/>
    </row>
    <row r="366" spans="4:15" ht="12.75">
      <c r="D366" s="66"/>
      <c r="E366" s="66"/>
      <c r="F366" s="66"/>
      <c r="G366" s="66"/>
      <c r="H366" s="66"/>
      <c r="I366" s="66"/>
      <c r="J366" s="66"/>
      <c r="K366" s="66"/>
      <c r="L366" s="66"/>
      <c r="M366" s="66"/>
      <c r="N366" s="66"/>
      <c r="O366" s="66"/>
    </row>
    <row r="367" spans="4:15" ht="12.75">
      <c r="D367" s="66"/>
      <c r="E367" s="66"/>
      <c r="F367" s="66"/>
      <c r="G367" s="66"/>
      <c r="H367" s="66"/>
      <c r="I367" s="66"/>
      <c r="J367" s="66"/>
      <c r="K367" s="66"/>
      <c r="L367" s="66"/>
      <c r="M367" s="66"/>
      <c r="N367" s="66"/>
      <c r="O367" s="66"/>
    </row>
    <row r="368" spans="4:15" ht="12.75">
      <c r="D368" s="66"/>
      <c r="E368" s="66"/>
      <c r="F368" s="66"/>
      <c r="G368" s="66"/>
      <c r="H368" s="66"/>
      <c r="I368" s="66"/>
      <c r="J368" s="66"/>
      <c r="K368" s="66"/>
      <c r="L368" s="66"/>
      <c r="M368" s="66"/>
      <c r="N368" s="66"/>
      <c r="O368" s="66"/>
    </row>
    <row r="369" spans="4:15" ht="12.75">
      <c r="D369" s="66"/>
      <c r="E369" s="66"/>
      <c r="F369" s="66"/>
      <c r="G369" s="66"/>
      <c r="H369" s="66"/>
      <c r="I369" s="66"/>
      <c r="J369" s="66"/>
      <c r="K369" s="66"/>
      <c r="L369" s="66"/>
      <c r="M369" s="66"/>
      <c r="N369" s="66"/>
      <c r="O369" s="66"/>
    </row>
    <row r="370" spans="4:15" ht="12.75">
      <c r="D370" s="66"/>
      <c r="E370" s="66"/>
      <c r="F370" s="66"/>
      <c r="G370" s="66"/>
      <c r="H370" s="66"/>
      <c r="I370" s="66"/>
      <c r="J370" s="66"/>
      <c r="K370" s="66"/>
      <c r="L370" s="66"/>
      <c r="M370" s="66"/>
      <c r="N370" s="66"/>
      <c r="O370" s="66"/>
    </row>
    <row r="371" spans="4:15" ht="12.75">
      <c r="D371" s="66"/>
      <c r="E371" s="66"/>
      <c r="F371" s="66"/>
      <c r="G371" s="66"/>
      <c r="H371" s="66"/>
      <c r="I371" s="66"/>
      <c r="J371" s="66"/>
      <c r="K371" s="66"/>
      <c r="L371" s="66"/>
      <c r="M371" s="66"/>
      <c r="N371" s="66"/>
      <c r="O371" s="66"/>
    </row>
    <row r="372" spans="4:15" ht="12.75">
      <c r="D372" s="66"/>
      <c r="E372" s="66"/>
      <c r="F372" s="66"/>
      <c r="G372" s="66"/>
      <c r="H372" s="66"/>
      <c r="I372" s="66"/>
      <c r="J372" s="66"/>
      <c r="K372" s="66"/>
      <c r="L372" s="66"/>
      <c r="M372" s="66"/>
      <c r="N372" s="66"/>
      <c r="O372" s="66"/>
    </row>
    <row r="373" spans="4:15" ht="12.75">
      <c r="D373" s="66"/>
      <c r="E373" s="66"/>
      <c r="F373" s="66"/>
      <c r="G373" s="66"/>
      <c r="H373" s="66"/>
      <c r="I373" s="66"/>
      <c r="J373" s="66"/>
      <c r="K373" s="66"/>
      <c r="L373" s="66"/>
      <c r="M373" s="66"/>
      <c r="N373" s="66"/>
      <c r="O373" s="66"/>
    </row>
    <row r="374" spans="4:15" ht="12.75">
      <c r="D374" s="66"/>
      <c r="E374" s="66"/>
      <c r="F374" s="66"/>
      <c r="G374" s="66"/>
      <c r="H374" s="66"/>
      <c r="I374" s="66"/>
      <c r="J374" s="66"/>
      <c r="K374" s="66"/>
      <c r="L374" s="66"/>
      <c r="M374" s="66"/>
      <c r="N374" s="66"/>
      <c r="O374" s="66"/>
    </row>
    <row r="375" spans="4:15" ht="12.75">
      <c r="D375" s="66"/>
      <c r="E375" s="66"/>
      <c r="F375" s="66"/>
      <c r="G375" s="66"/>
      <c r="H375" s="66"/>
      <c r="I375" s="66"/>
      <c r="J375" s="66"/>
      <c r="K375" s="66"/>
      <c r="L375" s="66"/>
      <c r="M375" s="66"/>
      <c r="N375" s="66"/>
      <c r="O375" s="66"/>
    </row>
    <row r="376" spans="4:15" ht="12.75">
      <c r="D376" s="66"/>
      <c r="E376" s="66"/>
      <c r="F376" s="66"/>
      <c r="G376" s="66"/>
      <c r="H376" s="66"/>
      <c r="I376" s="66"/>
      <c r="J376" s="66"/>
      <c r="K376" s="66"/>
      <c r="L376" s="66"/>
      <c r="M376" s="66"/>
      <c r="N376" s="66"/>
      <c r="O376" s="66"/>
    </row>
    <row r="377" spans="4:15" ht="12.75">
      <c r="D377" s="66"/>
      <c r="E377" s="66"/>
      <c r="F377" s="66"/>
      <c r="G377" s="66"/>
      <c r="H377" s="66"/>
      <c r="I377" s="66"/>
      <c r="J377" s="66"/>
      <c r="K377" s="66"/>
      <c r="L377" s="66"/>
      <c r="M377" s="66"/>
      <c r="N377" s="66"/>
      <c r="O377" s="66"/>
    </row>
    <row r="378" spans="4:15" ht="12.75">
      <c r="D378" s="66"/>
      <c r="E378" s="66"/>
      <c r="F378" s="66"/>
      <c r="G378" s="66"/>
      <c r="H378" s="66"/>
      <c r="I378" s="66"/>
      <c r="J378" s="66"/>
      <c r="K378" s="66"/>
      <c r="L378" s="66"/>
      <c r="M378" s="66"/>
      <c r="N378" s="66"/>
      <c r="O378" s="66"/>
    </row>
    <row r="379" spans="4:15" ht="12.75">
      <c r="D379" s="66"/>
      <c r="E379" s="66"/>
      <c r="F379" s="66"/>
      <c r="G379" s="66"/>
      <c r="H379" s="66"/>
      <c r="I379" s="66"/>
      <c r="J379" s="66"/>
      <c r="K379" s="66"/>
      <c r="L379" s="66"/>
      <c r="M379" s="66"/>
      <c r="N379" s="66"/>
      <c r="O379" s="66"/>
    </row>
    <row r="380" spans="4:15" ht="12.75">
      <c r="D380" s="66"/>
      <c r="E380" s="66"/>
      <c r="F380" s="66"/>
      <c r="G380" s="66"/>
      <c r="H380" s="66"/>
      <c r="I380" s="66"/>
      <c r="J380" s="66"/>
      <c r="K380" s="66"/>
      <c r="L380" s="66"/>
      <c r="M380" s="66"/>
      <c r="N380" s="66"/>
      <c r="O380" s="66"/>
    </row>
    <row r="381" spans="4:15" ht="12.75">
      <c r="D381" s="66"/>
      <c r="E381" s="66"/>
      <c r="F381" s="66"/>
      <c r="G381" s="66"/>
      <c r="H381" s="66"/>
      <c r="I381" s="66"/>
      <c r="J381" s="66"/>
      <c r="K381" s="66"/>
      <c r="L381" s="66"/>
      <c r="M381" s="66"/>
      <c r="N381" s="66"/>
      <c r="O381" s="66"/>
    </row>
    <row r="382" spans="4:15" ht="12.75">
      <c r="D382" s="66"/>
      <c r="E382" s="66"/>
      <c r="F382" s="66"/>
      <c r="G382" s="66"/>
      <c r="H382" s="66"/>
      <c r="I382" s="66"/>
      <c r="J382" s="66"/>
      <c r="K382" s="66"/>
      <c r="L382" s="66"/>
      <c r="M382" s="66"/>
      <c r="N382" s="66"/>
      <c r="O382" s="66"/>
    </row>
    <row r="383" spans="4:15" ht="12.75">
      <c r="D383" s="66"/>
      <c r="E383" s="66"/>
      <c r="F383" s="66"/>
      <c r="G383" s="66"/>
      <c r="H383" s="66"/>
      <c r="I383" s="66"/>
      <c r="J383" s="66"/>
      <c r="K383" s="66"/>
      <c r="L383" s="66"/>
      <c r="M383" s="66"/>
      <c r="N383" s="66"/>
      <c r="O383" s="66"/>
    </row>
  </sheetData>
  <sheetProtection/>
  <mergeCells count="10">
    <mergeCell ref="J1:L1"/>
    <mergeCell ref="M1:O1"/>
    <mergeCell ref="A2:C5"/>
    <mergeCell ref="A1:C1"/>
    <mergeCell ref="A58:C58"/>
    <mergeCell ref="A66:C66"/>
    <mergeCell ref="A34:C34"/>
    <mergeCell ref="A50:C50"/>
    <mergeCell ref="D1:F1"/>
    <mergeCell ref="G1:I1"/>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O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C1"/>
    </sheetView>
  </sheetViews>
  <sheetFormatPr defaultColWidth="9.421875" defaultRowHeight="12.75"/>
  <cols>
    <col min="1" max="1" width="12.421875" style="0" customWidth="1"/>
    <col min="2" max="2" width="9.28125" style="0" bestFit="1" customWidth="1"/>
    <col min="3" max="3" width="19.8515625" style="0" bestFit="1" customWidth="1"/>
    <col min="4" max="4" width="12.28125" style="0" bestFit="1" customWidth="1"/>
    <col min="5" max="5" width="9.28125" style="0" bestFit="1" customWidth="1"/>
    <col min="6" max="6" width="21.28125" style="0" bestFit="1" customWidth="1"/>
    <col min="7" max="7" width="12.28125" style="0" bestFit="1" customWidth="1"/>
    <col min="8" max="8" width="9.28125" style="0" bestFit="1" customWidth="1"/>
    <col min="9" max="9" width="21.28125" style="0" bestFit="1" customWidth="1"/>
    <col min="10" max="10" width="12.28125" style="0" bestFit="1" customWidth="1"/>
    <col min="11" max="11" width="9.28125" style="0" bestFit="1" customWidth="1"/>
    <col min="12" max="12" width="21.28125" style="0" bestFit="1" customWidth="1"/>
    <col min="13" max="13" width="12.28125" style="0" bestFit="1" customWidth="1"/>
    <col min="14" max="14" width="9.28125" style="0" bestFit="1" customWidth="1"/>
    <col min="15" max="15" width="21.28125" style="0" bestFit="1" customWidth="1"/>
    <col min="16" max="16384" width="9.421875" style="46" customWidth="1"/>
  </cols>
  <sheetData>
    <row r="1" spans="1:15" ht="21.75" thickBot="1" thickTop="1">
      <c r="A1" s="366" t="s">
        <v>85</v>
      </c>
      <c r="B1" s="367"/>
      <c r="C1" s="368"/>
      <c r="D1" s="357" t="s">
        <v>155</v>
      </c>
      <c r="E1" s="358"/>
      <c r="F1" s="359"/>
      <c r="G1" s="354" t="s">
        <v>152</v>
      </c>
      <c r="H1" s="355"/>
      <c r="I1" s="356"/>
      <c r="J1" s="351" t="s">
        <v>154</v>
      </c>
      <c r="K1" s="352"/>
      <c r="L1" s="353"/>
      <c r="M1" s="348" t="s">
        <v>153</v>
      </c>
      <c r="N1" s="349"/>
      <c r="O1" s="350"/>
    </row>
    <row r="2" spans="1:15" ht="13.5" customHeight="1" thickTop="1">
      <c r="A2" s="340" t="s">
        <v>126</v>
      </c>
      <c r="B2" s="341"/>
      <c r="C2" s="342"/>
      <c r="D2" s="226" t="s">
        <v>109</v>
      </c>
      <c r="E2" s="227">
        <f>1/((1/E17)+(1/E19)+(1/E20))</f>
        <v>0.00019788337463413192</v>
      </c>
      <c r="F2" s="112" t="s">
        <v>112</v>
      </c>
      <c r="G2" s="228" t="s">
        <v>109</v>
      </c>
      <c r="H2" s="229">
        <f>1/((1/H17)+(1/H19)+(1/H20))</f>
        <v>0.0017525459895002759</v>
      </c>
      <c r="I2" s="180" t="s">
        <v>112</v>
      </c>
      <c r="J2" s="230" t="s">
        <v>109</v>
      </c>
      <c r="K2" s="231">
        <f>1/((1/K17)+(1/K19)+(1/K20))</f>
        <v>0.001947273321666973</v>
      </c>
      <c r="L2" s="123" t="s">
        <v>112</v>
      </c>
      <c r="M2" s="232" t="s">
        <v>109</v>
      </c>
      <c r="N2" s="233">
        <f>1/((1/N17)+(1/N19)+(1/N20))</f>
        <v>0.0016975734422190504</v>
      </c>
      <c r="O2" s="107" t="s">
        <v>112</v>
      </c>
    </row>
    <row r="3" spans="1:15" ht="13.5" thickBot="1">
      <c r="A3" s="343"/>
      <c r="B3" s="344"/>
      <c r="C3" s="345"/>
      <c r="D3" s="111" t="s">
        <v>108</v>
      </c>
      <c r="E3" s="174">
        <f>1/((1/E17)+(1/E18)+(1/E20))</f>
        <v>0.00416022715741384</v>
      </c>
      <c r="F3" s="109" t="s">
        <v>112</v>
      </c>
      <c r="G3" s="178" t="s">
        <v>108</v>
      </c>
      <c r="H3" s="179">
        <f>1/((1/H17)+(1/H18)+(1/H20))</f>
        <v>0.017650912414654475</v>
      </c>
      <c r="I3" s="177" t="s">
        <v>112</v>
      </c>
      <c r="J3" s="122" t="s">
        <v>108</v>
      </c>
      <c r="K3" s="170">
        <f>1/((1/K17)+(1/K18)+(1/K20))</f>
        <v>0.019612124905171637</v>
      </c>
      <c r="L3" s="120" t="s">
        <v>112</v>
      </c>
      <c r="M3" s="106" t="s">
        <v>108</v>
      </c>
      <c r="N3" s="172">
        <f>1/((1/N17)+(1/N18)+(1/N20))</f>
        <v>0.013309909116320462</v>
      </c>
      <c r="O3" s="104" t="s">
        <v>112</v>
      </c>
    </row>
    <row r="4" spans="1:15" ht="12.75">
      <c r="A4" s="343"/>
      <c r="B4" s="344"/>
      <c r="C4" s="345"/>
      <c r="D4" s="110" t="s">
        <v>109</v>
      </c>
      <c r="E4" s="173">
        <f>E2/E49</f>
        <v>7.321684861462889E-06</v>
      </c>
      <c r="F4" s="112" t="s">
        <v>113</v>
      </c>
      <c r="G4" s="175" t="s">
        <v>109</v>
      </c>
      <c r="H4" s="176">
        <f>H2/H39</f>
        <v>6.484420161151027E-05</v>
      </c>
      <c r="I4" s="180" t="s">
        <v>113</v>
      </c>
      <c r="J4" s="121" t="s">
        <v>109</v>
      </c>
      <c r="K4" s="169">
        <f>K2/K39</f>
        <v>7.204911290167808E-05</v>
      </c>
      <c r="L4" s="123" t="s">
        <v>113</v>
      </c>
      <c r="M4" s="105" t="s">
        <v>109</v>
      </c>
      <c r="N4" s="171">
        <f>N2/N39</f>
        <v>6.281021736210494E-05</v>
      </c>
      <c r="O4" s="107" t="s">
        <v>113</v>
      </c>
    </row>
    <row r="5" spans="1:15" ht="13.5" thickBot="1">
      <c r="A5" s="346"/>
      <c r="B5" s="369"/>
      <c r="C5" s="347"/>
      <c r="D5" s="111" t="s">
        <v>108</v>
      </c>
      <c r="E5" s="174">
        <f>E3/E49</f>
        <v>0.0001539284048243122</v>
      </c>
      <c r="F5" s="113" t="s">
        <v>113</v>
      </c>
      <c r="G5" s="178" t="s">
        <v>108</v>
      </c>
      <c r="H5" s="179">
        <f>H3/H39</f>
        <v>0.0006530837593422162</v>
      </c>
      <c r="I5" s="181" t="s">
        <v>113</v>
      </c>
      <c r="J5" s="122" t="s">
        <v>108</v>
      </c>
      <c r="K5" s="170">
        <f>K3/K39</f>
        <v>0.0007256486214913513</v>
      </c>
      <c r="L5" s="124" t="s">
        <v>113</v>
      </c>
      <c r="M5" s="106" t="s">
        <v>108</v>
      </c>
      <c r="N5" s="172">
        <f>N3/N39</f>
        <v>0.0004924666373038576</v>
      </c>
      <c r="O5" s="108" t="s">
        <v>113</v>
      </c>
    </row>
    <row r="6" spans="1:15" ht="13.5" thickTop="1">
      <c r="A6" t="s">
        <v>57</v>
      </c>
      <c r="B6" s="258">
        <v>1E-06</v>
      </c>
      <c r="D6" s="110" t="s">
        <v>109</v>
      </c>
      <c r="E6" s="173">
        <f>E2*E12*E50*E51</f>
        <v>2.0037547669453228E-13</v>
      </c>
      <c r="F6" s="112" t="s">
        <v>114</v>
      </c>
      <c r="G6" s="175" t="s">
        <v>109</v>
      </c>
      <c r="H6" s="176">
        <f>H2*H12*H40*H41</f>
        <v>1.7746171891624765E-12</v>
      </c>
      <c r="I6" s="180" t="s">
        <v>114</v>
      </c>
      <c r="J6" s="121" t="s">
        <v>109</v>
      </c>
      <c r="K6" s="169">
        <f>K2*K12*K40*K41</f>
        <v>1.9717968768471956E-12</v>
      </c>
      <c r="L6" s="123" t="s">
        <v>114</v>
      </c>
      <c r="M6" s="105" t="s">
        <v>109</v>
      </c>
      <c r="N6" s="171">
        <f>N2*N12*N40*N41</f>
        <v>1.718952329055081E-12</v>
      </c>
      <c r="O6" s="107" t="s">
        <v>114</v>
      </c>
    </row>
    <row r="7" spans="1:15" ht="13.5" thickBot="1">
      <c r="A7" s="75" t="s">
        <v>220</v>
      </c>
      <c r="B7" s="301">
        <v>2.8231E-08</v>
      </c>
      <c r="C7" s="78" t="s">
        <v>136</v>
      </c>
      <c r="D7" s="111" t="s">
        <v>108</v>
      </c>
      <c r="E7" s="174">
        <f>E3*E12*E50*E51</f>
        <v>4.21262019290706E-12</v>
      </c>
      <c r="F7" s="113" t="s">
        <v>114</v>
      </c>
      <c r="G7" s="178" t="s">
        <v>108</v>
      </c>
      <c r="H7" s="179">
        <f>H3*H12*H40*H41</f>
        <v>1.7873204334214853E-11</v>
      </c>
      <c r="I7" s="181" t="s">
        <v>114</v>
      </c>
      <c r="J7" s="122" t="s">
        <v>108</v>
      </c>
      <c r="K7" s="170">
        <f>K3*K12*K40*K41</f>
        <v>1.9859115926905387E-11</v>
      </c>
      <c r="L7" s="124" t="s">
        <v>114</v>
      </c>
      <c r="M7" s="106" t="s">
        <v>108</v>
      </c>
      <c r="N7" s="172">
        <f>N3*N12*N40*N41</f>
        <v>1.3477531343270306E-11</v>
      </c>
      <c r="O7" s="108" t="s">
        <v>114</v>
      </c>
    </row>
    <row r="8" spans="1:14" ht="12.75">
      <c r="A8" s="75" t="s">
        <v>221</v>
      </c>
      <c r="B8" s="39">
        <v>6.771E-10</v>
      </c>
      <c r="C8" s="75" t="s">
        <v>136</v>
      </c>
      <c r="D8" t="s">
        <v>57</v>
      </c>
      <c r="E8" s="45">
        <f>B6</f>
        <v>1E-06</v>
      </c>
      <c r="G8" t="s">
        <v>57</v>
      </c>
      <c r="H8" s="45">
        <f>B6</f>
        <v>1E-06</v>
      </c>
      <c r="J8" t="s">
        <v>57</v>
      </c>
      <c r="K8" s="45">
        <f>B6</f>
        <v>1E-06</v>
      </c>
      <c r="M8" t="s">
        <v>57</v>
      </c>
      <c r="N8" s="45">
        <f>B6</f>
        <v>1E-06</v>
      </c>
    </row>
    <row r="9" spans="1:15" ht="12.75">
      <c r="A9" s="81" t="s">
        <v>222</v>
      </c>
      <c r="B9" s="39">
        <v>2.9489E-10</v>
      </c>
      <c r="C9" s="81" t="s">
        <v>136</v>
      </c>
      <c r="D9" t="s">
        <v>223</v>
      </c>
      <c r="E9" s="267">
        <f>E30</f>
        <v>26</v>
      </c>
      <c r="F9" t="s">
        <v>209</v>
      </c>
      <c r="G9" t="s">
        <v>224</v>
      </c>
      <c r="H9" s="267">
        <f>H31</f>
        <v>25</v>
      </c>
      <c r="I9" t="s">
        <v>209</v>
      </c>
      <c r="J9" t="s">
        <v>225</v>
      </c>
      <c r="K9" s="267">
        <f>K31</f>
        <v>25</v>
      </c>
      <c r="L9" t="s">
        <v>209</v>
      </c>
      <c r="M9" t="s">
        <v>226</v>
      </c>
      <c r="N9" s="267">
        <f>N31</f>
        <v>25</v>
      </c>
      <c r="O9" t="s">
        <v>209</v>
      </c>
    </row>
    <row r="10" spans="1:15" ht="12.75">
      <c r="A10" s="75" t="s">
        <v>101</v>
      </c>
      <c r="B10" s="39">
        <v>8.371915704E-06</v>
      </c>
      <c r="C10" s="75" t="s">
        <v>210</v>
      </c>
      <c r="D10" s="1" t="s">
        <v>31</v>
      </c>
      <c r="E10" s="283">
        <f>B33</f>
        <v>0.38</v>
      </c>
      <c r="F10" s="1"/>
      <c r="G10" s="1" t="s">
        <v>31</v>
      </c>
      <c r="H10" s="297">
        <f>B33</f>
        <v>0.38</v>
      </c>
      <c r="I10" s="1"/>
      <c r="J10" s="1" t="s">
        <v>31</v>
      </c>
      <c r="K10" s="297">
        <f>B33</f>
        <v>0.38</v>
      </c>
      <c r="L10" s="1"/>
      <c r="M10" s="1" t="s">
        <v>31</v>
      </c>
      <c r="N10" s="297">
        <f>B33</f>
        <v>0.38</v>
      </c>
      <c r="O10" s="1"/>
    </row>
    <row r="11" spans="1:15" ht="12.75">
      <c r="A11" s="75" t="s">
        <v>102</v>
      </c>
      <c r="B11" s="39">
        <v>1.51792056E-06</v>
      </c>
      <c r="C11" s="75" t="s">
        <v>211</v>
      </c>
      <c r="D11" s="1" t="s">
        <v>58</v>
      </c>
      <c r="E11" s="284">
        <f>0.693/E12</f>
        <v>0.00043312499999999997</v>
      </c>
      <c r="F11" s="1"/>
      <c r="G11" s="1" t="s">
        <v>58</v>
      </c>
      <c r="H11" s="284">
        <f>0.693/H12</f>
        <v>0.00043312499999999997</v>
      </c>
      <c r="I11" s="1"/>
      <c r="J11" s="1" t="s">
        <v>58</v>
      </c>
      <c r="K11" s="284">
        <f>0.693/K12</f>
        <v>0.00043312499999999997</v>
      </c>
      <c r="L11" s="1"/>
      <c r="M11" s="1" t="s">
        <v>58</v>
      </c>
      <c r="N11" s="284">
        <f>0.693/N12</f>
        <v>0.00043312499999999997</v>
      </c>
      <c r="O11" s="1"/>
    </row>
    <row r="12" spans="1:15" ht="14.25">
      <c r="A12" s="75" t="s">
        <v>103</v>
      </c>
      <c r="B12" s="39">
        <v>1.5599552832E-06</v>
      </c>
      <c r="C12" s="75" t="s">
        <v>210</v>
      </c>
      <c r="D12" s="74" t="s">
        <v>83</v>
      </c>
      <c r="E12" s="285">
        <f>B15</f>
        <v>1600</v>
      </c>
      <c r="F12" s="62" t="s">
        <v>84</v>
      </c>
      <c r="G12" s="74" t="s">
        <v>83</v>
      </c>
      <c r="H12" s="285">
        <f>B15</f>
        <v>1600</v>
      </c>
      <c r="I12" s="62" t="s">
        <v>84</v>
      </c>
      <c r="J12" s="74" t="s">
        <v>83</v>
      </c>
      <c r="K12" s="285">
        <f>B15</f>
        <v>1600</v>
      </c>
      <c r="L12" s="62" t="s">
        <v>84</v>
      </c>
      <c r="M12" s="74" t="s">
        <v>83</v>
      </c>
      <c r="N12" s="285">
        <f>B15</f>
        <v>1600</v>
      </c>
      <c r="O12" s="62" t="s">
        <v>84</v>
      </c>
    </row>
    <row r="13" spans="1:14" ht="12.75">
      <c r="A13" s="75" t="s">
        <v>104</v>
      </c>
      <c r="B13" s="39">
        <v>4.4650217088E-06</v>
      </c>
      <c r="C13" s="75" t="s">
        <v>210</v>
      </c>
      <c r="D13" s="66" t="s">
        <v>150</v>
      </c>
      <c r="E13" s="286">
        <f>1-EXP(-E11*E9)</f>
        <v>0.01119807947294571</v>
      </c>
      <c r="G13" s="66" t="s">
        <v>150</v>
      </c>
      <c r="H13" s="286">
        <f>1-EXP(-H11*H9)</f>
        <v>0.010769711879457189</v>
      </c>
      <c r="J13" s="66" t="s">
        <v>150</v>
      </c>
      <c r="K13" s="286">
        <f>1-EXP(-K11*K9)</f>
        <v>0.010769711879457189</v>
      </c>
      <c r="M13" s="66" t="s">
        <v>150</v>
      </c>
      <c r="N13" s="286">
        <f>1-EXP(-N11*N9)</f>
        <v>0.010769711879457189</v>
      </c>
    </row>
    <row r="14" spans="1:15" ht="12.75">
      <c r="A14" s="75" t="s">
        <v>105</v>
      </c>
      <c r="B14" s="39">
        <v>7.099197696E-06</v>
      </c>
      <c r="C14" s="75" t="s">
        <v>210</v>
      </c>
      <c r="D14" s="72" t="s">
        <v>221</v>
      </c>
      <c r="E14" s="285">
        <f>B8</f>
        <v>6.771E-10</v>
      </c>
      <c r="F14" s="26" t="s">
        <v>59</v>
      </c>
      <c r="G14" s="72" t="s">
        <v>222</v>
      </c>
      <c r="H14" s="285">
        <f>B9</f>
        <v>2.9489E-10</v>
      </c>
      <c r="I14" s="26" t="s">
        <v>59</v>
      </c>
      <c r="J14" s="72" t="s">
        <v>222</v>
      </c>
      <c r="K14" s="285">
        <f>B9</f>
        <v>2.9489E-10</v>
      </c>
      <c r="L14" s="26" t="s">
        <v>59</v>
      </c>
      <c r="M14" s="72" t="s">
        <v>222</v>
      </c>
      <c r="N14" s="285">
        <f>B9</f>
        <v>2.9489E-10</v>
      </c>
      <c r="O14" s="26" t="s">
        <v>59</v>
      </c>
    </row>
    <row r="15" spans="1:15" ht="12.75">
      <c r="A15" s="76" t="s">
        <v>83</v>
      </c>
      <c r="B15" s="39">
        <v>1600</v>
      </c>
      <c r="C15" s="274" t="s">
        <v>127</v>
      </c>
      <c r="D15" s="72" t="s">
        <v>220</v>
      </c>
      <c r="E15" s="285">
        <f>B7</f>
        <v>2.8231E-08</v>
      </c>
      <c r="F15" s="26" t="s">
        <v>59</v>
      </c>
      <c r="G15" s="72" t="s">
        <v>220</v>
      </c>
      <c r="H15" s="285">
        <f>B7</f>
        <v>2.8231E-08</v>
      </c>
      <c r="I15" s="26" t="s">
        <v>59</v>
      </c>
      <c r="J15" s="72" t="s">
        <v>220</v>
      </c>
      <c r="K15" s="285">
        <f>B7</f>
        <v>2.8231E-08</v>
      </c>
      <c r="L15" s="26" t="s">
        <v>59</v>
      </c>
      <c r="M15" s="72" t="s">
        <v>220</v>
      </c>
      <c r="N15" s="285">
        <f>B7</f>
        <v>2.8231E-08</v>
      </c>
      <c r="O15" s="26" t="s">
        <v>59</v>
      </c>
    </row>
    <row r="16" spans="1:15" ht="12.75">
      <c r="A16" s="86" t="s">
        <v>130</v>
      </c>
      <c r="B16" s="300">
        <v>0.791921664626683</v>
      </c>
      <c r="C16" s="87"/>
      <c r="D16" s="72" t="s">
        <v>181</v>
      </c>
      <c r="E16" s="287">
        <f>B11</f>
        <v>1.51792056E-06</v>
      </c>
      <c r="F16" s="26" t="s">
        <v>212</v>
      </c>
      <c r="G16" s="72" t="s">
        <v>181</v>
      </c>
      <c r="H16" s="287">
        <f>B11</f>
        <v>1.51792056E-06</v>
      </c>
      <c r="I16" s="26" t="s">
        <v>212</v>
      </c>
      <c r="J16" s="72" t="s">
        <v>181</v>
      </c>
      <c r="K16" s="285">
        <f>B11</f>
        <v>1.51792056E-06</v>
      </c>
      <c r="L16" s="26" t="s">
        <v>212</v>
      </c>
      <c r="M16" s="72" t="s">
        <v>181</v>
      </c>
      <c r="N16" s="287">
        <f>B11</f>
        <v>1.51792056E-06</v>
      </c>
      <c r="O16" s="26" t="s">
        <v>212</v>
      </c>
    </row>
    <row r="17" spans="1:15" ht="12.75">
      <c r="A17" s="86" t="s">
        <v>131</v>
      </c>
      <c r="B17" s="300">
        <v>0.455721393034826</v>
      </c>
      <c r="C17" s="87"/>
      <c r="D17" s="2" t="s">
        <v>90</v>
      </c>
      <c r="E17" s="288">
        <f>(E8*E9*E11)/(((1-EXP(-E10*E9))/(E10*E9))*E13*E14*E22)</f>
        <v>0.014358812383093217</v>
      </c>
      <c r="F17" s="2" t="s">
        <v>56</v>
      </c>
      <c r="G17" s="2" t="s">
        <v>90</v>
      </c>
      <c r="H17" s="288">
        <f>(H8*H9*H11)/(((1-EXP(-H10*H9))/(H10*H9))*H13*H14*H22*H30*H31)</f>
        <v>0.02644290446007056</v>
      </c>
      <c r="I17" s="2" t="s">
        <v>56</v>
      </c>
      <c r="J17" s="2" t="s">
        <v>90</v>
      </c>
      <c r="K17" s="288">
        <f>(K8*K9*K11)/(((1-EXP(-K10*K9))/(K10*K9))*K13*K14*K22*K30*K31)</f>
        <v>0.029381004955633956</v>
      </c>
      <c r="L17" s="2" t="s">
        <v>56</v>
      </c>
      <c r="M17" s="2" t="s">
        <v>90</v>
      </c>
      <c r="N17" s="288">
        <f>(N8*N9*N11)/(((1-EXP(-N10*N9))/(N10*N9))*N13*N14*N22*N30*N31)</f>
        <v>0.017628602973380373</v>
      </c>
      <c r="O17" s="2" t="s">
        <v>56</v>
      </c>
    </row>
    <row r="18" spans="1:15" ht="12.75">
      <c r="A18" s="86" t="s">
        <v>132</v>
      </c>
      <c r="B18" s="300">
        <v>0.624031007751938</v>
      </c>
      <c r="C18" s="87"/>
      <c r="D18" s="66" t="s">
        <v>110</v>
      </c>
      <c r="E18" s="289">
        <f>(E8*E9*E11)/(((1-EXP(-E10*E9))/(E10*E9))*E13*E15*E23*(1/E48)*E46*(E41+E42)*(1/24))</f>
        <v>0.0058933338621817094</v>
      </c>
      <c r="F18" s="2" t="s">
        <v>56</v>
      </c>
      <c r="G18" s="66" t="s">
        <v>110</v>
      </c>
      <c r="H18" s="289">
        <f>(H8*H9*H11)/(((1-EXP(-H10*H9))/(H10*H9))*H13*H15*H23*(1/H38)*H36*H26*H30*H29)</f>
        <v>0.05519162849692107</v>
      </c>
      <c r="I18" s="2" t="s">
        <v>56</v>
      </c>
      <c r="J18" s="66" t="s">
        <v>110</v>
      </c>
      <c r="K18" s="289">
        <f>(K8*K9*K11)/(((1-EXP(-K10*K9))/(K10*K9))*K13*K15*K23*(1/K38)*K36*K26*K30*K29)</f>
        <v>0.061324031663245626</v>
      </c>
      <c r="L18" s="2" t="s">
        <v>56</v>
      </c>
      <c r="M18" s="66" t="s">
        <v>110</v>
      </c>
      <c r="N18" s="289">
        <f>(N8*N9*N11)/(((1-EXP(-N10*N9))/(N10*N9))*N13*N15*N23*(1/N38)*N36*N26*N30*N29)</f>
        <v>0.05519162849692107</v>
      </c>
      <c r="O18" s="2" t="s">
        <v>56</v>
      </c>
    </row>
    <row r="19" spans="1:15" ht="12.75">
      <c r="A19" s="86" t="s">
        <v>133</v>
      </c>
      <c r="B19" s="300">
        <v>0.736572890025575</v>
      </c>
      <c r="C19" s="83"/>
      <c r="D19" s="32" t="s">
        <v>111</v>
      </c>
      <c r="E19" s="289">
        <f>(E8*E9*E11)/(((1-EXP(-E10*E9))/(E10*E9))*E13*E15*E23*(1/E47)*E46*(E41+E42)*(1/24))</f>
        <v>0.00020069064112157993</v>
      </c>
      <c r="F19" s="2" t="s">
        <v>56</v>
      </c>
      <c r="G19" s="32" t="s">
        <v>111</v>
      </c>
      <c r="H19" s="289">
        <f>(H8*H9*H11)/(((1-EXP(-H10*H9))/(H10*H9))*H13*H15*H23*(1/H37)*H36*H26*H30*H29)</f>
        <v>0.0018794772774361043</v>
      </c>
      <c r="I19" s="1"/>
      <c r="J19" s="32" t="s">
        <v>111</v>
      </c>
      <c r="K19" s="289">
        <f>(K8*K9*K11)/(((1-EXP(-K10*K9))/(K10*K9))*K13*K15*K23*(1/K37)*K36*K26*K30*K29)</f>
        <v>0.0020883080860401157</v>
      </c>
      <c r="L19" s="26" t="s">
        <v>56</v>
      </c>
      <c r="M19" s="32" t="s">
        <v>111</v>
      </c>
      <c r="N19" s="289">
        <f>(N8*N9*N11)/(((1-EXP(-N10*N9))/(N10*N9))*N13*N15*N23*(1/N37)*N36*N26*N30*N29)</f>
        <v>0.0018794772774361043</v>
      </c>
      <c r="O19" s="2" t="s">
        <v>56</v>
      </c>
    </row>
    <row r="20" spans="1:15" ht="12.75">
      <c r="A20" s="86" t="s">
        <v>134</v>
      </c>
      <c r="B20" s="300">
        <v>0.751131221719457</v>
      </c>
      <c r="C20" s="83"/>
      <c r="D20" s="2" t="s">
        <v>91</v>
      </c>
      <c r="E20" s="290">
        <f>(E8*E9*E11)/(((1-EXP(-E10*E9))/(E10*E9))*E13*E16*E39*E40*E28*(1/365)*E45*((E41*E43)+(E42*E44))*(1/24)*E30)</f>
        <v>0.9573001836034463</v>
      </c>
      <c r="F20" s="2" t="s">
        <v>56</v>
      </c>
      <c r="G20" s="2" t="s">
        <v>91</v>
      </c>
      <c r="H20" s="290">
        <f>(H8*H9*H11)/(((1-EXP(-H10*H9))/(H10*H9))*H13*H16*H34*H32*H33*H35*H26*(1/24)*H30*(1/365)*H31)</f>
        <v>1.3922208204173092</v>
      </c>
      <c r="I20" s="2" t="s">
        <v>56</v>
      </c>
      <c r="J20" s="2" t="s">
        <v>91</v>
      </c>
      <c r="K20" s="290">
        <f>(K8*K9*K11)/(((1-EXP(-K10*K9))/(K10*K9))*K13*K16*K34*K32*K33*K35*K26*(1/24)*K30*(1/365)*K31)</f>
        <v>1.546912022685899</v>
      </c>
      <c r="L20" s="2" t="s">
        <v>56</v>
      </c>
      <c r="M20" s="2" t="s">
        <v>91</v>
      </c>
      <c r="N20" s="290">
        <f>(N8*N9*N11)/(((1-EXP(-N10*N9))/(N10*N9))*N13*N16*N34*N32*N33*N35*N26*(1/24)*N30*(1/365)*N31)</f>
        <v>3.4805520510432726</v>
      </c>
      <c r="O20" s="2" t="s">
        <v>56</v>
      </c>
    </row>
    <row r="21" spans="1:14" ht="12.75">
      <c r="A21" s="77" t="s">
        <v>138</v>
      </c>
      <c r="B21" s="42">
        <v>1</v>
      </c>
      <c r="C21" s="77" t="s">
        <v>137</v>
      </c>
      <c r="E21" s="267"/>
      <c r="H21" s="267"/>
      <c r="K21" s="267"/>
      <c r="N21" s="267"/>
    </row>
    <row r="22" spans="1:15" ht="12.75">
      <c r="A22" s="87" t="s">
        <v>117</v>
      </c>
      <c r="B22" s="299">
        <v>226.0254</v>
      </c>
      <c r="C22" s="87" t="s">
        <v>118</v>
      </c>
      <c r="D22" s="312" t="s">
        <v>194</v>
      </c>
      <c r="E22" s="291">
        <f>((E24*E27*E29*E25*E32*E34*E36)+(E24*E26*E28*E25*E31*E33*E35))</f>
        <v>1022000</v>
      </c>
      <c r="F22" s="218" t="s">
        <v>73</v>
      </c>
      <c r="G22" s="217" t="s">
        <v>196</v>
      </c>
      <c r="H22" s="291">
        <f>H24*H26*H25*H27*H28</f>
        <v>196</v>
      </c>
      <c r="I22" s="253" t="s">
        <v>60</v>
      </c>
      <c r="J22" s="217" t="s">
        <v>197</v>
      </c>
      <c r="K22" s="291">
        <f>K24*K26*K25*K27*K28</f>
        <v>196</v>
      </c>
      <c r="L22" s="253" t="s">
        <v>60</v>
      </c>
      <c r="M22" s="217" t="s">
        <v>198</v>
      </c>
      <c r="N22" s="291">
        <f>N24*N26*N25*N27*N28</f>
        <v>294</v>
      </c>
      <c r="O22" s="253" t="s">
        <v>60</v>
      </c>
    </row>
    <row r="23" spans="1:15" ht="12.75">
      <c r="A23" s="75" t="s">
        <v>140</v>
      </c>
      <c r="B23" s="310">
        <v>5</v>
      </c>
      <c r="C23" s="75" t="s">
        <v>141</v>
      </c>
      <c r="D23" s="250" t="s">
        <v>195</v>
      </c>
      <c r="E23" s="292">
        <f>((E38*E32*E29)+(E31*E37*E28))</f>
        <v>161000</v>
      </c>
      <c r="F23" s="220" t="s">
        <v>92</v>
      </c>
      <c r="G23" s="219" t="s">
        <v>100</v>
      </c>
      <c r="H23" s="293">
        <f>B55</f>
        <v>2.5</v>
      </c>
      <c r="I23" s="220" t="s">
        <v>98</v>
      </c>
      <c r="J23" s="219" t="s">
        <v>97</v>
      </c>
      <c r="K23" s="293">
        <f>B63</f>
        <v>2.5</v>
      </c>
      <c r="L23" s="220" t="s">
        <v>98</v>
      </c>
      <c r="M23" s="219" t="s">
        <v>99</v>
      </c>
      <c r="N23" s="293">
        <f>B71</f>
        <v>2.5</v>
      </c>
      <c r="O23" s="220" t="s">
        <v>98</v>
      </c>
    </row>
    <row r="24" spans="1:15" ht="12.75">
      <c r="A24" s="84" t="s">
        <v>128</v>
      </c>
      <c r="B24" s="90">
        <v>1</v>
      </c>
      <c r="C24" s="83"/>
      <c r="D24" s="255" t="s">
        <v>129</v>
      </c>
      <c r="E24" s="293">
        <f>B27</f>
        <v>0.5</v>
      </c>
      <c r="F24" s="221"/>
      <c r="G24" s="223" t="s">
        <v>71</v>
      </c>
      <c r="H24" s="293">
        <f>B27</f>
        <v>0.5</v>
      </c>
      <c r="I24" s="221"/>
      <c r="J24" s="223" t="s">
        <v>71</v>
      </c>
      <c r="K24" s="293">
        <f>B27</f>
        <v>0.5</v>
      </c>
      <c r="L24" s="221"/>
      <c r="M24" s="223" t="s">
        <v>71</v>
      </c>
      <c r="N24" s="293">
        <f>B27</f>
        <v>0.5</v>
      </c>
      <c r="O24" s="221"/>
    </row>
    <row r="25" spans="1:15" ht="12.75">
      <c r="A25" s="84" t="s">
        <v>69</v>
      </c>
      <c r="B25" s="90">
        <v>1</v>
      </c>
      <c r="C25" s="85"/>
      <c r="D25" s="255" t="s">
        <v>72</v>
      </c>
      <c r="E25" s="294">
        <f>B28</f>
        <v>0.5</v>
      </c>
      <c r="F25" s="221"/>
      <c r="G25" s="250" t="s">
        <v>72</v>
      </c>
      <c r="H25" s="293">
        <f>B28</f>
        <v>0.5</v>
      </c>
      <c r="I25" s="221"/>
      <c r="J25" s="223" t="s">
        <v>72</v>
      </c>
      <c r="K25" s="293">
        <f>B28</f>
        <v>0.5</v>
      </c>
      <c r="L25" s="221"/>
      <c r="M25" s="223" t="s">
        <v>72</v>
      </c>
      <c r="N25" s="293">
        <f>B28</f>
        <v>0.5</v>
      </c>
      <c r="O25" s="221"/>
    </row>
    <row r="26" spans="1:15" ht="12.75">
      <c r="A26" s="84" t="s">
        <v>70</v>
      </c>
      <c r="B26" s="90">
        <v>1</v>
      </c>
      <c r="C26" s="85"/>
      <c r="D26" s="259" t="s">
        <v>161</v>
      </c>
      <c r="E26" s="294">
        <f>B44</f>
        <v>4</v>
      </c>
      <c r="F26" s="251" t="s">
        <v>208</v>
      </c>
      <c r="G26" s="250" t="s">
        <v>178</v>
      </c>
      <c r="H26" s="293">
        <f>B54</f>
        <v>8</v>
      </c>
      <c r="I26" s="221" t="s">
        <v>208</v>
      </c>
      <c r="J26" s="250" t="s">
        <v>200</v>
      </c>
      <c r="K26" s="293">
        <f>B62</f>
        <v>8</v>
      </c>
      <c r="L26" s="221" t="s">
        <v>208</v>
      </c>
      <c r="M26" s="250" t="s">
        <v>204</v>
      </c>
      <c r="N26" s="293">
        <f>B70</f>
        <v>8</v>
      </c>
      <c r="O26" s="221" t="s">
        <v>208</v>
      </c>
    </row>
    <row r="27" spans="1:15" ht="12.75">
      <c r="A27" s="84" t="s">
        <v>129</v>
      </c>
      <c r="B27" s="90">
        <v>0.5</v>
      </c>
      <c r="C27" s="85"/>
      <c r="D27" s="259" t="s">
        <v>162</v>
      </c>
      <c r="E27" s="294">
        <f>B45</f>
        <v>4</v>
      </c>
      <c r="F27" s="251" t="s">
        <v>208</v>
      </c>
      <c r="G27" s="250" t="s">
        <v>213</v>
      </c>
      <c r="H27" s="293">
        <f>B56</f>
        <v>49</v>
      </c>
      <c r="I27" s="221" t="s">
        <v>73</v>
      </c>
      <c r="J27" s="250" t="s">
        <v>201</v>
      </c>
      <c r="K27" s="293">
        <f>B64</f>
        <v>49</v>
      </c>
      <c r="L27" s="221" t="s">
        <v>73</v>
      </c>
      <c r="M27" s="250" t="s">
        <v>205</v>
      </c>
      <c r="N27" s="293">
        <f>B72</f>
        <v>49</v>
      </c>
      <c r="O27" s="221" t="s">
        <v>73</v>
      </c>
    </row>
    <row r="28" spans="1:15" ht="12.75">
      <c r="A28" s="84" t="s">
        <v>72</v>
      </c>
      <c r="B28" s="90">
        <v>0.5</v>
      </c>
      <c r="C28" s="87"/>
      <c r="D28" s="259" t="s">
        <v>163</v>
      </c>
      <c r="E28" s="293">
        <f>B39</f>
        <v>350</v>
      </c>
      <c r="F28" s="221" t="s">
        <v>145</v>
      </c>
      <c r="G28" s="311" t="s">
        <v>214</v>
      </c>
      <c r="H28" s="295">
        <f>B57</f>
        <v>2</v>
      </c>
      <c r="I28" s="252" t="s">
        <v>207</v>
      </c>
      <c r="J28" s="311" t="s">
        <v>202</v>
      </c>
      <c r="K28" s="295">
        <f>B65</f>
        <v>2</v>
      </c>
      <c r="L28" s="252" t="s">
        <v>207</v>
      </c>
      <c r="M28" s="311" t="s">
        <v>206</v>
      </c>
      <c r="N28" s="295">
        <f>B73</f>
        <v>3</v>
      </c>
      <c r="O28" s="252" t="s">
        <v>207</v>
      </c>
    </row>
    <row r="29" spans="1:15" ht="12.75">
      <c r="A29" s="84" t="s">
        <v>135</v>
      </c>
      <c r="B29" s="90">
        <v>0.4</v>
      </c>
      <c r="C29" s="84"/>
      <c r="D29" s="259" t="s">
        <v>164</v>
      </c>
      <c r="E29" s="293">
        <f>B38</f>
        <v>350</v>
      </c>
      <c r="F29" s="221" t="s">
        <v>145</v>
      </c>
      <c r="G29" t="s">
        <v>62</v>
      </c>
      <c r="H29" s="267">
        <f>B51</f>
        <v>2.5</v>
      </c>
      <c r="I29" t="s">
        <v>98</v>
      </c>
      <c r="J29" t="s">
        <v>62</v>
      </c>
      <c r="K29" s="267">
        <f>B59</f>
        <v>2.5</v>
      </c>
      <c r="L29" t="s">
        <v>98</v>
      </c>
      <c r="M29" t="s">
        <v>62</v>
      </c>
      <c r="N29" s="267">
        <f>B67</f>
        <v>2.5</v>
      </c>
      <c r="O29" t="s">
        <v>98</v>
      </c>
    </row>
    <row r="30" spans="1:15" ht="12.75">
      <c r="A30" s="89" t="s">
        <v>107</v>
      </c>
      <c r="B30" s="90">
        <v>1</v>
      </c>
      <c r="C30" s="84"/>
      <c r="D30" s="223" t="s">
        <v>170</v>
      </c>
      <c r="E30" s="293">
        <f>B37</f>
        <v>26</v>
      </c>
      <c r="F30" s="221" t="s">
        <v>209</v>
      </c>
      <c r="G30" s="66" t="s">
        <v>175</v>
      </c>
      <c r="H30" s="267">
        <f>B53</f>
        <v>250</v>
      </c>
      <c r="I30" t="s">
        <v>145</v>
      </c>
      <c r="J30" s="66" t="s">
        <v>176</v>
      </c>
      <c r="K30" s="267">
        <f>B61</f>
        <v>225</v>
      </c>
      <c r="L30" t="s">
        <v>145</v>
      </c>
      <c r="M30" s="66" t="s">
        <v>169</v>
      </c>
      <c r="N30" s="267">
        <f>B69</f>
        <v>250</v>
      </c>
      <c r="O30" t="s">
        <v>145</v>
      </c>
    </row>
    <row r="31" spans="1:15" ht="12.75">
      <c r="A31" s="89" t="s">
        <v>106</v>
      </c>
      <c r="B31" s="90">
        <v>0.4</v>
      </c>
      <c r="C31" s="84"/>
      <c r="D31" s="223" t="s">
        <v>171</v>
      </c>
      <c r="E31" s="293">
        <f>B36</f>
        <v>20</v>
      </c>
      <c r="F31" s="221" t="s">
        <v>209</v>
      </c>
      <c r="G31" s="66" t="s">
        <v>177</v>
      </c>
      <c r="H31" s="267">
        <f>B52</f>
        <v>25</v>
      </c>
      <c r="I31" t="s">
        <v>209</v>
      </c>
      <c r="J31" s="66" t="s">
        <v>199</v>
      </c>
      <c r="K31" s="267">
        <f>B60</f>
        <v>25</v>
      </c>
      <c r="L31" t="s">
        <v>209</v>
      </c>
      <c r="M31" s="66" t="s">
        <v>203</v>
      </c>
      <c r="N31" s="267">
        <f>B68</f>
        <v>25</v>
      </c>
      <c r="O31" t="s">
        <v>209</v>
      </c>
    </row>
    <row r="32" spans="1:14" ht="12.75">
      <c r="A32" s="89" t="s">
        <v>65</v>
      </c>
      <c r="B32" s="88">
        <v>666666666</v>
      </c>
      <c r="C32" s="89" t="s">
        <v>66</v>
      </c>
      <c r="D32" s="223" t="s">
        <v>172</v>
      </c>
      <c r="E32" s="293">
        <f>B35</f>
        <v>6</v>
      </c>
      <c r="F32" s="221" t="s">
        <v>209</v>
      </c>
      <c r="G32" t="s">
        <v>69</v>
      </c>
      <c r="H32" s="267">
        <f>B25</f>
        <v>1</v>
      </c>
      <c r="J32" t="s">
        <v>69</v>
      </c>
      <c r="K32" s="267">
        <f>B25</f>
        <v>1</v>
      </c>
      <c r="M32" t="s">
        <v>69</v>
      </c>
      <c r="N32" s="267">
        <f>B25</f>
        <v>1</v>
      </c>
    </row>
    <row r="33" spans="1:14" ht="12.75">
      <c r="A33" s="77" t="s">
        <v>31</v>
      </c>
      <c r="B33" s="82">
        <v>0.38</v>
      </c>
      <c r="D33" s="250" t="s">
        <v>165</v>
      </c>
      <c r="E33" s="294">
        <f>B48</f>
        <v>49</v>
      </c>
      <c r="F33" s="251" t="s">
        <v>73</v>
      </c>
      <c r="G33" t="s">
        <v>70</v>
      </c>
      <c r="H33" s="267">
        <f>B26</f>
        <v>1</v>
      </c>
      <c r="J33" t="s">
        <v>70</v>
      </c>
      <c r="K33" s="267">
        <f>B26</f>
        <v>1</v>
      </c>
      <c r="M33" t="s">
        <v>70</v>
      </c>
      <c r="N33" s="267">
        <f>B26</f>
        <v>1</v>
      </c>
    </row>
    <row r="34" spans="1:14" ht="15">
      <c r="A34" s="338" t="s">
        <v>51</v>
      </c>
      <c r="B34" s="338"/>
      <c r="C34" s="339"/>
      <c r="D34" s="250" t="s">
        <v>166</v>
      </c>
      <c r="E34" s="294">
        <f>B49</f>
        <v>16</v>
      </c>
      <c r="F34" s="251" t="s">
        <v>73</v>
      </c>
      <c r="G34" s="67" t="s">
        <v>107</v>
      </c>
      <c r="H34" s="267">
        <f>B30</f>
        <v>1</v>
      </c>
      <c r="J34" s="67" t="s">
        <v>107</v>
      </c>
      <c r="K34" s="267">
        <f>B30</f>
        <v>1</v>
      </c>
      <c r="M34" s="67" t="s">
        <v>75</v>
      </c>
      <c r="N34" s="267">
        <f>B31</f>
        <v>0.4</v>
      </c>
    </row>
    <row r="35" spans="1:14" ht="12.75">
      <c r="A35" s="223" t="s">
        <v>172</v>
      </c>
      <c r="B35" s="256">
        <v>6</v>
      </c>
      <c r="C35" s="281" t="s">
        <v>84</v>
      </c>
      <c r="D35" s="250" t="s">
        <v>167</v>
      </c>
      <c r="E35" s="294">
        <f>B40</f>
        <v>2</v>
      </c>
      <c r="F35" s="251" t="s">
        <v>207</v>
      </c>
      <c r="G35" s="67" t="s">
        <v>74</v>
      </c>
      <c r="H35" s="45">
        <f>B16</f>
        <v>0.791921664626683</v>
      </c>
      <c r="J35" s="67" t="s">
        <v>74</v>
      </c>
      <c r="K35" s="45">
        <f>B16</f>
        <v>0.791921664626683</v>
      </c>
      <c r="M35" s="67" t="s">
        <v>74</v>
      </c>
      <c r="N35" s="45">
        <f>B16</f>
        <v>0.791921664626683</v>
      </c>
    </row>
    <row r="36" spans="1:15" ht="12.75">
      <c r="A36" s="223" t="s">
        <v>171</v>
      </c>
      <c r="B36" s="256">
        <v>20</v>
      </c>
      <c r="C36" s="281" t="s">
        <v>84</v>
      </c>
      <c r="D36" s="250" t="s">
        <v>168</v>
      </c>
      <c r="E36" s="294">
        <f>B41</f>
        <v>10</v>
      </c>
      <c r="F36" s="251" t="s">
        <v>207</v>
      </c>
      <c r="G36" s="1" t="s">
        <v>65</v>
      </c>
      <c r="H36" s="298">
        <f>B32</f>
        <v>666666666</v>
      </c>
      <c r="I36" s="1" t="s">
        <v>66</v>
      </c>
      <c r="J36" s="1" t="s">
        <v>65</v>
      </c>
      <c r="K36" s="298">
        <f>B32</f>
        <v>666666666</v>
      </c>
      <c r="L36" s="1" t="s">
        <v>66</v>
      </c>
      <c r="M36" s="1" t="s">
        <v>65</v>
      </c>
      <c r="N36" s="298">
        <f>B32</f>
        <v>666666666</v>
      </c>
      <c r="O36" s="1" t="s">
        <v>66</v>
      </c>
    </row>
    <row r="37" spans="1:15" ht="12.75">
      <c r="A37" s="223" t="s">
        <v>170</v>
      </c>
      <c r="B37" s="256">
        <v>26</v>
      </c>
      <c r="C37" s="281" t="s">
        <v>84</v>
      </c>
      <c r="D37" s="250" t="s">
        <v>192</v>
      </c>
      <c r="E37" s="293">
        <f>B43</f>
        <v>20</v>
      </c>
      <c r="F37" s="220" t="s">
        <v>63</v>
      </c>
      <c r="G37" s="67" t="s">
        <v>1</v>
      </c>
      <c r="H37" s="45">
        <f>'PEF''s'!K2</f>
        <v>46288894.09741968</v>
      </c>
      <c r="I37" t="s">
        <v>64</v>
      </c>
      <c r="J37" s="67" t="s">
        <v>1</v>
      </c>
      <c r="K37" s="45">
        <f>'PEF''s'!K2</f>
        <v>46288894.09741968</v>
      </c>
      <c r="L37" t="s">
        <v>64</v>
      </c>
      <c r="M37" s="67" t="s">
        <v>1</v>
      </c>
      <c r="N37" s="45">
        <f>'PEF''s'!K2</f>
        <v>46288894.09741968</v>
      </c>
      <c r="O37" t="s">
        <v>64</v>
      </c>
    </row>
    <row r="38" spans="1:15" ht="12.75">
      <c r="A38" s="259" t="s">
        <v>164</v>
      </c>
      <c r="B38" s="256">
        <v>350</v>
      </c>
      <c r="C38" s="281" t="s">
        <v>142</v>
      </c>
      <c r="D38" s="311" t="s">
        <v>193</v>
      </c>
      <c r="E38" s="295">
        <f>B42</f>
        <v>10</v>
      </c>
      <c r="F38" s="225" t="s">
        <v>63</v>
      </c>
      <c r="G38" s="66" t="s">
        <v>0</v>
      </c>
      <c r="H38" s="296">
        <f>'PEF''s'!C2</f>
        <v>1359292542.255788</v>
      </c>
      <c r="I38" s="66" t="s">
        <v>64</v>
      </c>
      <c r="J38" s="66" t="s">
        <v>0</v>
      </c>
      <c r="K38" s="296">
        <f>'PEF''s'!C2</f>
        <v>1359292542.255788</v>
      </c>
      <c r="L38" s="66" t="s">
        <v>64</v>
      </c>
      <c r="M38" s="66" t="s">
        <v>0</v>
      </c>
      <c r="N38" s="296">
        <f>'PEF''s'!C2</f>
        <v>1359292542.255788</v>
      </c>
      <c r="O38" s="66" t="s">
        <v>64</v>
      </c>
    </row>
    <row r="39" spans="1:15" ht="12.75">
      <c r="A39" s="259" t="s">
        <v>163</v>
      </c>
      <c r="B39" s="256">
        <v>350</v>
      </c>
      <c r="C39" s="281" t="s">
        <v>142</v>
      </c>
      <c r="D39" t="s">
        <v>69</v>
      </c>
      <c r="E39" s="267">
        <f>B25</f>
        <v>1</v>
      </c>
      <c r="G39" s="66" t="s">
        <v>115</v>
      </c>
      <c r="H39" s="265">
        <v>27.027027027027</v>
      </c>
      <c r="I39" s="266" t="s">
        <v>116</v>
      </c>
      <c r="J39" s="266" t="s">
        <v>115</v>
      </c>
      <c r="K39" s="265">
        <v>27.027027027027</v>
      </c>
      <c r="L39" s="266" t="s">
        <v>116</v>
      </c>
      <c r="M39" s="266" t="s">
        <v>115</v>
      </c>
      <c r="N39" s="265">
        <v>27.027027027027</v>
      </c>
      <c r="O39" s="66" t="s">
        <v>116</v>
      </c>
    </row>
    <row r="40" spans="1:15" ht="12.75">
      <c r="A40" s="250" t="s">
        <v>167</v>
      </c>
      <c r="B40" s="271">
        <v>2</v>
      </c>
      <c r="C40" s="278" t="s">
        <v>207</v>
      </c>
      <c r="D40" t="s">
        <v>70</v>
      </c>
      <c r="E40" s="267">
        <f>B26</f>
        <v>1</v>
      </c>
      <c r="G40" s="66" t="s">
        <v>117</v>
      </c>
      <c r="H40" s="69">
        <f>B22</f>
        <v>226.0254</v>
      </c>
      <c r="I40" s="66" t="s">
        <v>118</v>
      </c>
      <c r="J40" s="66" t="s">
        <v>117</v>
      </c>
      <c r="K40" s="69">
        <f>B22</f>
        <v>226.0254</v>
      </c>
      <c r="L40" s="66" t="s">
        <v>118</v>
      </c>
      <c r="M40" s="66" t="s">
        <v>117</v>
      </c>
      <c r="N40" s="69">
        <f>B22</f>
        <v>226.0254</v>
      </c>
      <c r="O40" s="66" t="s">
        <v>118</v>
      </c>
    </row>
    <row r="41" spans="1:15" ht="12.75">
      <c r="A41" s="250" t="s">
        <v>168</v>
      </c>
      <c r="B41" s="271">
        <v>10</v>
      </c>
      <c r="C41" s="278" t="s">
        <v>207</v>
      </c>
      <c r="D41" t="s">
        <v>173</v>
      </c>
      <c r="E41" s="267">
        <f>B46</f>
        <v>1.752</v>
      </c>
      <c r="F41" t="s">
        <v>208</v>
      </c>
      <c r="G41" s="66" t="s">
        <v>119</v>
      </c>
      <c r="H41" s="69">
        <f>2.8*(10^(-15))</f>
        <v>2.8E-15</v>
      </c>
      <c r="I41" s="66"/>
      <c r="J41" s="66" t="s">
        <v>119</v>
      </c>
      <c r="K41" s="69">
        <f>2.8*(10^(-15))</f>
        <v>2.8E-15</v>
      </c>
      <c r="L41" s="66"/>
      <c r="M41" s="66" t="s">
        <v>119</v>
      </c>
      <c r="N41" s="69">
        <f>2.8*(10^(-15))</f>
        <v>2.8E-15</v>
      </c>
      <c r="O41" s="66"/>
    </row>
    <row r="42" spans="1:15" ht="12.75">
      <c r="A42" s="222" t="s">
        <v>193</v>
      </c>
      <c r="B42" s="256">
        <v>10</v>
      </c>
      <c r="C42" s="118" t="s">
        <v>139</v>
      </c>
      <c r="D42" t="s">
        <v>174</v>
      </c>
      <c r="E42" s="267">
        <f>B47</f>
        <v>16.4</v>
      </c>
      <c r="F42" t="s">
        <v>208</v>
      </c>
      <c r="G42" s="66"/>
      <c r="H42" s="66"/>
      <c r="I42" s="66"/>
      <c r="J42" s="66"/>
      <c r="K42" s="69"/>
      <c r="L42" s="66"/>
      <c r="M42" s="31"/>
      <c r="N42" s="69"/>
      <c r="O42" s="66"/>
    </row>
    <row r="43" spans="1:15" ht="12.75">
      <c r="A43" s="222" t="s">
        <v>192</v>
      </c>
      <c r="B43" s="256">
        <v>20</v>
      </c>
      <c r="C43" s="118" t="s">
        <v>139</v>
      </c>
      <c r="D43" s="66" t="s">
        <v>107</v>
      </c>
      <c r="E43" s="69">
        <f>B30</f>
        <v>1</v>
      </c>
      <c r="F43" s="66"/>
      <c r="K43" s="267"/>
      <c r="N43" s="267"/>
      <c r="O43" s="66"/>
    </row>
    <row r="44" spans="1:15" ht="12.75">
      <c r="A44" s="259" t="s">
        <v>161</v>
      </c>
      <c r="B44" s="271">
        <v>4</v>
      </c>
      <c r="C44" s="278" t="s">
        <v>208</v>
      </c>
      <c r="D44" s="66" t="s">
        <v>75</v>
      </c>
      <c r="E44" s="69">
        <f>B31</f>
        <v>0.4</v>
      </c>
      <c r="F44" s="66"/>
      <c r="O44" s="66"/>
    </row>
    <row r="45" spans="1:15" ht="12.75">
      <c r="A45" s="259" t="s">
        <v>162</v>
      </c>
      <c r="B45" s="271">
        <v>4</v>
      </c>
      <c r="C45" s="278" t="s">
        <v>208</v>
      </c>
      <c r="D45" s="66" t="s">
        <v>74</v>
      </c>
      <c r="E45" s="296">
        <f>B16</f>
        <v>0.791921664626683</v>
      </c>
      <c r="F45" s="66"/>
      <c r="G45" s="66"/>
      <c r="H45" s="66"/>
      <c r="I45" s="66"/>
      <c r="J45" s="66"/>
      <c r="K45" s="66"/>
      <c r="L45" s="66"/>
      <c r="M45" s="66"/>
      <c r="N45" s="66"/>
      <c r="O45" s="66"/>
    </row>
    <row r="46" spans="1:15" ht="12.75">
      <c r="A46" t="s">
        <v>173</v>
      </c>
      <c r="B46" s="271">
        <v>1.752</v>
      </c>
      <c r="C46" s="272" t="s">
        <v>208</v>
      </c>
      <c r="D46" s="72" t="s">
        <v>65</v>
      </c>
      <c r="E46" s="287">
        <f>B32</f>
        <v>666666666</v>
      </c>
      <c r="F46" s="72" t="s">
        <v>66</v>
      </c>
      <c r="G46" s="66"/>
      <c r="H46" s="66"/>
      <c r="I46" s="66"/>
      <c r="J46" s="66"/>
      <c r="K46" s="66"/>
      <c r="L46" s="66"/>
      <c r="M46" s="66"/>
      <c r="N46" s="66"/>
      <c r="O46" s="66"/>
    </row>
    <row r="47" spans="1:15" ht="12.75">
      <c r="A47" t="s">
        <v>174</v>
      </c>
      <c r="B47" s="271">
        <v>16.4</v>
      </c>
      <c r="C47" s="272" t="s">
        <v>208</v>
      </c>
      <c r="D47" s="66" t="s">
        <v>1</v>
      </c>
      <c r="E47" s="296">
        <f>'PEF''s'!I2</f>
        <v>46289129.06626115</v>
      </c>
      <c r="F47" s="66"/>
      <c r="G47" s="66"/>
      <c r="H47" s="66"/>
      <c r="I47" s="66"/>
      <c r="J47" s="66"/>
      <c r="K47" s="66"/>
      <c r="L47" s="66"/>
      <c r="M47" s="66"/>
      <c r="N47" s="66"/>
      <c r="O47" s="66"/>
    </row>
    <row r="48" spans="1:15" ht="12.75">
      <c r="A48" s="250" t="s">
        <v>165</v>
      </c>
      <c r="B48" s="271">
        <v>49</v>
      </c>
      <c r="C48" s="278" t="s">
        <v>73</v>
      </c>
      <c r="D48" s="66" t="s">
        <v>0</v>
      </c>
      <c r="E48" s="296">
        <f>'PEF''s'!C2</f>
        <v>1359292542.255788</v>
      </c>
      <c r="F48" s="66" t="s">
        <v>64</v>
      </c>
      <c r="G48" s="66"/>
      <c r="H48" s="66"/>
      <c r="I48" s="66"/>
      <c r="J48" s="66"/>
      <c r="K48" s="66"/>
      <c r="L48" s="66"/>
      <c r="M48" s="66"/>
      <c r="N48" s="66"/>
      <c r="O48" s="66"/>
    </row>
    <row r="49" spans="1:15" ht="12.75">
      <c r="A49" s="250" t="s">
        <v>166</v>
      </c>
      <c r="B49" s="271">
        <v>16</v>
      </c>
      <c r="C49" s="278" t="s">
        <v>73</v>
      </c>
      <c r="D49" s="66" t="s">
        <v>115</v>
      </c>
      <c r="E49" s="265">
        <v>27.027027027027</v>
      </c>
      <c r="F49" s="66" t="s">
        <v>116</v>
      </c>
      <c r="G49" s="66"/>
      <c r="H49" s="66"/>
      <c r="I49" s="66"/>
      <c r="J49" s="66"/>
      <c r="K49" s="66"/>
      <c r="L49" s="66"/>
      <c r="M49" s="66"/>
      <c r="N49" s="66"/>
      <c r="O49" s="66"/>
    </row>
    <row r="50" spans="1:15" ht="15">
      <c r="A50" s="337" t="s">
        <v>151</v>
      </c>
      <c r="B50" s="337"/>
      <c r="C50" s="337"/>
      <c r="D50" s="66" t="s">
        <v>117</v>
      </c>
      <c r="E50" s="69">
        <f>B22</f>
        <v>226.0254</v>
      </c>
      <c r="F50" s="66" t="s">
        <v>118</v>
      </c>
      <c r="G50" s="66"/>
      <c r="H50" s="66"/>
      <c r="I50" s="66"/>
      <c r="J50" s="66"/>
      <c r="K50" s="66"/>
      <c r="L50" s="66"/>
      <c r="M50" s="66"/>
      <c r="N50" s="66"/>
      <c r="O50" s="66"/>
    </row>
    <row r="51" spans="1:15" ht="12.75">
      <c r="A51" s="70" t="s">
        <v>218</v>
      </c>
      <c r="B51" s="326">
        <v>2.5</v>
      </c>
      <c r="D51" s="66" t="s">
        <v>119</v>
      </c>
      <c r="E51" s="69">
        <f>2.8*(10^(-15))</f>
        <v>2.8E-15</v>
      </c>
      <c r="F51" s="66"/>
      <c r="G51" s="66"/>
      <c r="H51" s="66"/>
      <c r="I51" s="66"/>
      <c r="J51" s="66"/>
      <c r="K51" s="66"/>
      <c r="L51" s="66"/>
      <c r="M51" s="66"/>
      <c r="N51" s="66"/>
      <c r="O51" s="66"/>
    </row>
    <row r="52" spans="1:15" ht="12.75">
      <c r="A52" s="118" t="s">
        <v>177</v>
      </c>
      <c r="B52" s="256">
        <v>25</v>
      </c>
      <c r="C52" s="119" t="s">
        <v>84</v>
      </c>
      <c r="E52" s="267"/>
      <c r="G52" s="66"/>
      <c r="H52" s="66"/>
      <c r="I52" s="66"/>
      <c r="J52" s="66"/>
      <c r="K52" s="66"/>
      <c r="L52" s="66"/>
      <c r="M52" s="66"/>
      <c r="N52" s="66"/>
      <c r="O52" s="66"/>
    </row>
    <row r="53" spans="1:15" ht="12.75">
      <c r="A53" s="118" t="s">
        <v>175</v>
      </c>
      <c r="B53" s="256">
        <v>250</v>
      </c>
      <c r="C53" s="118" t="s">
        <v>145</v>
      </c>
      <c r="E53" s="267"/>
      <c r="F53" s="68" t="s">
        <v>182</v>
      </c>
      <c r="G53" s="66"/>
      <c r="H53" s="66"/>
      <c r="I53" s="66"/>
      <c r="J53" s="66"/>
      <c r="K53" s="66"/>
      <c r="L53" s="66"/>
      <c r="M53" s="66"/>
      <c r="N53" s="66"/>
      <c r="O53" s="66"/>
    </row>
    <row r="54" spans="1:15" ht="12.75">
      <c r="A54" s="118" t="s">
        <v>178</v>
      </c>
      <c r="B54" s="256">
        <v>8</v>
      </c>
      <c r="C54" s="280" t="s">
        <v>143</v>
      </c>
      <c r="F54" s="68" t="s">
        <v>38</v>
      </c>
      <c r="G54" s="66"/>
      <c r="H54" s="66"/>
      <c r="I54" s="66"/>
      <c r="J54" s="66"/>
      <c r="K54" s="66"/>
      <c r="L54" s="66"/>
      <c r="M54" s="66"/>
      <c r="N54" s="66"/>
      <c r="O54" s="66"/>
    </row>
    <row r="55" spans="1:15" ht="12.75">
      <c r="A55" s="279" t="s">
        <v>100</v>
      </c>
      <c r="B55" s="271">
        <v>2.5</v>
      </c>
      <c r="C55" s="279" t="s">
        <v>98</v>
      </c>
      <c r="F55" s="68" t="s">
        <v>77</v>
      </c>
      <c r="G55" s="66"/>
      <c r="H55" s="66"/>
      <c r="I55" s="66"/>
      <c r="J55" s="66"/>
      <c r="K55" s="66"/>
      <c r="L55" s="66"/>
      <c r="M55" s="66"/>
      <c r="N55" s="66"/>
      <c r="O55" s="66"/>
    </row>
    <row r="56" spans="1:15" ht="12.75">
      <c r="A56" s="278" t="s">
        <v>213</v>
      </c>
      <c r="B56" s="271">
        <v>49</v>
      </c>
      <c r="C56" s="272" t="s">
        <v>73</v>
      </c>
      <c r="F56" s="68" t="s">
        <v>78</v>
      </c>
      <c r="G56" s="66"/>
      <c r="H56" s="66"/>
      <c r="I56" s="66"/>
      <c r="J56" s="66"/>
      <c r="K56" s="66"/>
      <c r="L56" s="66"/>
      <c r="M56" s="66"/>
      <c r="N56" s="66"/>
      <c r="O56" s="66"/>
    </row>
    <row r="57" spans="1:3" ht="12.75">
      <c r="A57" s="278" t="s">
        <v>214</v>
      </c>
      <c r="B57" s="271">
        <v>2</v>
      </c>
      <c r="C57" s="272" t="s">
        <v>207</v>
      </c>
    </row>
    <row r="58" spans="1:15" ht="15">
      <c r="A58" s="336" t="s">
        <v>146</v>
      </c>
      <c r="B58" s="336"/>
      <c r="C58" s="336"/>
      <c r="D58" s="66"/>
      <c r="E58" s="66"/>
      <c r="F58" s="66"/>
      <c r="G58" s="66"/>
      <c r="H58" s="66"/>
      <c r="I58" s="66"/>
      <c r="J58" s="66"/>
      <c r="K58" s="66"/>
      <c r="L58" s="66"/>
      <c r="M58" s="66"/>
      <c r="N58" s="66"/>
      <c r="O58" s="66"/>
    </row>
    <row r="59" spans="1:15" ht="12.75">
      <c r="A59" s="278" t="s">
        <v>216</v>
      </c>
      <c r="B59" s="271">
        <v>2.5</v>
      </c>
      <c r="D59" s="66"/>
      <c r="E59" s="66"/>
      <c r="F59" s="66"/>
      <c r="G59" s="66"/>
      <c r="H59" s="66"/>
      <c r="I59" s="66"/>
      <c r="J59" s="66"/>
      <c r="K59" s="66"/>
      <c r="L59" s="66"/>
      <c r="M59" s="66"/>
      <c r="N59" s="66"/>
      <c r="O59" s="66"/>
    </row>
    <row r="60" spans="1:15" ht="12.75">
      <c r="A60" s="118" t="s">
        <v>199</v>
      </c>
      <c r="B60" s="256">
        <v>25</v>
      </c>
      <c r="C60" s="119" t="s">
        <v>84</v>
      </c>
      <c r="D60" s="66"/>
      <c r="E60" s="66"/>
      <c r="F60" s="66"/>
      <c r="G60" s="66"/>
      <c r="H60" s="66"/>
      <c r="I60" s="66"/>
      <c r="J60" s="66"/>
      <c r="K60" s="66"/>
      <c r="L60" s="66"/>
      <c r="M60" s="66"/>
      <c r="N60" s="66"/>
      <c r="O60" s="66"/>
    </row>
    <row r="61" spans="1:15" ht="12.75">
      <c r="A61" s="118" t="s">
        <v>176</v>
      </c>
      <c r="B61" s="256">
        <v>225</v>
      </c>
      <c r="C61" s="118" t="s">
        <v>145</v>
      </c>
      <c r="D61" s="66"/>
      <c r="E61" s="66"/>
      <c r="F61" s="66"/>
      <c r="G61" s="66"/>
      <c r="H61" s="66"/>
      <c r="I61" s="66"/>
      <c r="J61" s="66"/>
      <c r="K61" s="66"/>
      <c r="L61" s="66"/>
      <c r="M61" s="66"/>
      <c r="N61" s="66"/>
      <c r="O61" s="66"/>
    </row>
    <row r="62" spans="1:15" ht="12.75">
      <c r="A62" s="118" t="s">
        <v>200</v>
      </c>
      <c r="B62" s="256">
        <v>8</v>
      </c>
      <c r="C62" s="280" t="s">
        <v>143</v>
      </c>
      <c r="D62" s="66"/>
      <c r="E62" s="66"/>
      <c r="F62" s="66"/>
      <c r="G62" s="66"/>
      <c r="H62" s="66"/>
      <c r="I62" s="66"/>
      <c r="J62" s="66"/>
      <c r="K62" s="66"/>
      <c r="L62" s="66"/>
      <c r="M62" s="66"/>
      <c r="N62" s="66"/>
      <c r="O62" s="66"/>
    </row>
    <row r="63" spans="1:15" ht="12.75">
      <c r="A63" s="278" t="s">
        <v>97</v>
      </c>
      <c r="B63" s="271">
        <v>2.5</v>
      </c>
      <c r="C63" s="279" t="s">
        <v>98</v>
      </c>
      <c r="D63" s="66"/>
      <c r="E63" s="66"/>
      <c r="F63" s="66"/>
      <c r="G63" s="66"/>
      <c r="H63" s="66"/>
      <c r="I63" s="66"/>
      <c r="J63" s="66"/>
      <c r="K63" s="66"/>
      <c r="L63" s="66"/>
      <c r="M63" s="66"/>
      <c r="N63" s="66"/>
      <c r="O63" s="66"/>
    </row>
    <row r="64" spans="1:15" ht="12.75">
      <c r="A64" s="278" t="s">
        <v>201</v>
      </c>
      <c r="B64" s="271">
        <v>49</v>
      </c>
      <c r="C64" s="272" t="s">
        <v>73</v>
      </c>
      <c r="D64" s="66"/>
      <c r="E64" s="66"/>
      <c r="F64" s="66"/>
      <c r="G64" s="66"/>
      <c r="H64" s="66"/>
      <c r="I64" s="66"/>
      <c r="J64" s="66"/>
      <c r="K64" s="66"/>
      <c r="L64" s="66"/>
      <c r="M64" s="66"/>
      <c r="N64" s="66"/>
      <c r="O64" s="66"/>
    </row>
    <row r="65" spans="1:15" ht="12.75">
      <c r="A65" s="278" t="s">
        <v>202</v>
      </c>
      <c r="B65" s="271">
        <v>2</v>
      </c>
      <c r="C65" s="272" t="s">
        <v>207</v>
      </c>
      <c r="D65" s="66"/>
      <c r="E65" s="66"/>
      <c r="F65" s="66"/>
      <c r="G65" s="66"/>
      <c r="H65" s="66"/>
      <c r="I65" s="66"/>
      <c r="J65" s="66"/>
      <c r="K65" s="66"/>
      <c r="L65" s="66"/>
      <c r="M65" s="66"/>
      <c r="N65" s="66"/>
      <c r="O65" s="66"/>
    </row>
    <row r="66" spans="1:15" ht="15">
      <c r="A66" s="335" t="s">
        <v>144</v>
      </c>
      <c r="B66" s="335"/>
      <c r="C66" s="335"/>
      <c r="D66" s="66"/>
      <c r="E66" s="66"/>
      <c r="F66" s="66"/>
      <c r="G66" s="66"/>
      <c r="H66" s="66"/>
      <c r="I66" s="66"/>
      <c r="J66" s="66"/>
      <c r="K66" s="66"/>
      <c r="L66" s="66"/>
      <c r="M66" s="66"/>
      <c r="N66" s="66"/>
      <c r="O66" s="66"/>
    </row>
    <row r="67" spans="1:15" ht="12.75">
      <c r="A67" s="278" t="s">
        <v>217</v>
      </c>
      <c r="B67" s="271">
        <v>2.5</v>
      </c>
      <c r="D67" s="66"/>
      <c r="E67" s="66"/>
      <c r="F67" s="66"/>
      <c r="G67" s="66"/>
      <c r="H67" s="66"/>
      <c r="I67" s="66"/>
      <c r="J67" s="66"/>
      <c r="K67" s="66"/>
      <c r="L67" s="66"/>
      <c r="M67" s="66"/>
      <c r="N67" s="66"/>
      <c r="O67" s="66"/>
    </row>
    <row r="68" spans="1:15" ht="12.75">
      <c r="A68" s="118" t="s">
        <v>203</v>
      </c>
      <c r="B68" s="256">
        <v>25</v>
      </c>
      <c r="C68" s="119" t="s">
        <v>84</v>
      </c>
      <c r="D68" s="66"/>
      <c r="E68" s="66"/>
      <c r="F68" s="66"/>
      <c r="G68" s="66"/>
      <c r="H68" s="66"/>
      <c r="I68" s="66"/>
      <c r="J68" s="66"/>
      <c r="K68" s="66"/>
      <c r="L68" s="66"/>
      <c r="M68" s="66"/>
      <c r="N68" s="66"/>
      <c r="O68" s="66"/>
    </row>
    <row r="69" spans="1:15" ht="12.75">
      <c r="A69" s="118" t="s">
        <v>169</v>
      </c>
      <c r="B69" s="256">
        <v>250</v>
      </c>
      <c r="C69" s="118" t="s">
        <v>145</v>
      </c>
      <c r="D69" s="66"/>
      <c r="E69" s="66"/>
      <c r="F69" s="66"/>
      <c r="G69" s="66"/>
      <c r="H69" s="66"/>
      <c r="I69" s="66"/>
      <c r="J69" s="66"/>
      <c r="K69" s="66"/>
      <c r="L69" s="66"/>
      <c r="M69" s="66"/>
      <c r="N69" s="66"/>
      <c r="O69" s="66"/>
    </row>
    <row r="70" spans="1:15" ht="12.75">
      <c r="A70" s="118" t="s">
        <v>204</v>
      </c>
      <c r="B70" s="256">
        <v>8</v>
      </c>
      <c r="C70" s="280" t="s">
        <v>143</v>
      </c>
      <c r="D70" s="66"/>
      <c r="E70" s="66"/>
      <c r="F70" s="66"/>
      <c r="G70" s="66"/>
      <c r="H70" s="66"/>
      <c r="I70" s="66"/>
      <c r="J70" s="66"/>
      <c r="K70" s="66"/>
      <c r="L70" s="66"/>
      <c r="M70" s="66"/>
      <c r="N70" s="66"/>
      <c r="O70" s="66"/>
    </row>
    <row r="71" spans="1:15" ht="12.75">
      <c r="A71" s="278" t="s">
        <v>99</v>
      </c>
      <c r="B71" s="271">
        <v>2.5</v>
      </c>
      <c r="C71" s="279" t="s">
        <v>98</v>
      </c>
      <c r="D71" s="66"/>
      <c r="E71" s="66"/>
      <c r="F71" s="66"/>
      <c r="G71" s="66"/>
      <c r="H71" s="66"/>
      <c r="I71" s="66"/>
      <c r="J71" s="66"/>
      <c r="K71" s="66"/>
      <c r="L71" s="66"/>
      <c r="M71" s="66"/>
      <c r="N71" s="66"/>
      <c r="O71" s="66"/>
    </row>
    <row r="72" spans="1:15" ht="12.75">
      <c r="A72" s="278" t="s">
        <v>205</v>
      </c>
      <c r="B72" s="271">
        <v>49</v>
      </c>
      <c r="C72" s="272" t="s">
        <v>73</v>
      </c>
      <c r="D72" s="66"/>
      <c r="E72" s="66"/>
      <c r="F72" s="66"/>
      <c r="G72" s="66"/>
      <c r="H72" s="66"/>
      <c r="I72" s="66"/>
      <c r="J72" s="66"/>
      <c r="K72" s="66"/>
      <c r="L72" s="66"/>
      <c r="M72" s="66"/>
      <c r="N72" s="66"/>
      <c r="O72" s="66"/>
    </row>
    <row r="73" spans="1:15" ht="12.75">
      <c r="A73" s="278" t="s">
        <v>206</v>
      </c>
      <c r="B73" s="271">
        <v>3</v>
      </c>
      <c r="C73" s="272" t="s">
        <v>207</v>
      </c>
      <c r="D73" s="66"/>
      <c r="E73" s="66"/>
      <c r="F73" s="66"/>
      <c r="G73" s="66"/>
      <c r="H73" s="66"/>
      <c r="I73" s="66"/>
      <c r="J73" s="66"/>
      <c r="K73" s="66"/>
      <c r="L73" s="66"/>
      <c r="M73" s="66"/>
      <c r="N73" s="66"/>
      <c r="O73" s="66"/>
    </row>
    <row r="74" spans="4:15" ht="12.75">
      <c r="D74" s="66"/>
      <c r="E74" s="66"/>
      <c r="F74" s="66"/>
      <c r="G74" s="66"/>
      <c r="H74" s="66"/>
      <c r="I74" s="66"/>
      <c r="J74" s="66"/>
      <c r="K74" s="66"/>
      <c r="L74" s="66"/>
      <c r="M74" s="66"/>
      <c r="N74" s="66"/>
      <c r="O74" s="66"/>
    </row>
    <row r="75" spans="4:15" ht="12.75">
      <c r="D75" s="66"/>
      <c r="E75" s="66"/>
      <c r="F75" s="66"/>
      <c r="G75" s="66"/>
      <c r="H75" s="66"/>
      <c r="I75" s="66"/>
      <c r="J75" s="66"/>
      <c r="K75" s="66"/>
      <c r="L75" s="66"/>
      <c r="M75" s="66"/>
      <c r="N75" s="66"/>
      <c r="O75" s="66"/>
    </row>
    <row r="76" spans="4:15" ht="12.75">
      <c r="D76" s="66"/>
      <c r="E76" s="66"/>
      <c r="F76" s="66"/>
      <c r="G76" s="66"/>
      <c r="H76" s="66"/>
      <c r="I76" s="66"/>
      <c r="J76" s="66"/>
      <c r="K76" s="66"/>
      <c r="L76" s="66"/>
      <c r="M76" s="66"/>
      <c r="N76" s="66"/>
      <c r="O76" s="66"/>
    </row>
    <row r="77" spans="4:15" ht="12.75">
      <c r="D77" s="66"/>
      <c r="E77" s="66"/>
      <c r="F77" s="66"/>
      <c r="G77" s="66"/>
      <c r="H77" s="66"/>
      <c r="I77" s="66"/>
      <c r="J77" s="66"/>
      <c r="K77" s="66"/>
      <c r="L77" s="66"/>
      <c r="M77" s="66"/>
      <c r="N77" s="66"/>
      <c r="O77" s="66"/>
    </row>
    <row r="78" spans="4:15" ht="12.75">
      <c r="D78" s="66"/>
      <c r="E78" s="66"/>
      <c r="F78" s="66"/>
      <c r="G78" s="66"/>
      <c r="H78" s="66"/>
      <c r="I78" s="66"/>
      <c r="J78" s="66"/>
      <c r="K78" s="66"/>
      <c r="L78" s="66"/>
      <c r="M78" s="66"/>
      <c r="N78" s="66"/>
      <c r="O78" s="66"/>
    </row>
    <row r="79" spans="4:15" ht="12.75">
      <c r="D79" s="66"/>
      <c r="E79" s="66"/>
      <c r="F79" s="66"/>
      <c r="G79" s="66"/>
      <c r="H79" s="66"/>
      <c r="I79" s="66"/>
      <c r="J79" s="66"/>
      <c r="K79" s="66"/>
      <c r="L79" s="66"/>
      <c r="M79" s="66"/>
      <c r="N79" s="66"/>
      <c r="O79" s="66"/>
    </row>
    <row r="80" spans="4:15" ht="12.75">
      <c r="D80" s="66"/>
      <c r="E80" s="66"/>
      <c r="F80" s="66"/>
      <c r="G80" s="66"/>
      <c r="H80" s="66"/>
      <c r="I80" s="66"/>
      <c r="J80" s="66"/>
      <c r="K80" s="66"/>
      <c r="L80" s="66"/>
      <c r="M80" s="66"/>
      <c r="N80" s="66"/>
      <c r="O80" s="66"/>
    </row>
    <row r="81" spans="4:15" ht="12.75">
      <c r="D81" s="66"/>
      <c r="E81" s="66"/>
      <c r="F81" s="66"/>
      <c r="G81" s="66"/>
      <c r="H81" s="66"/>
      <c r="I81" s="66"/>
      <c r="J81" s="66"/>
      <c r="K81" s="66"/>
      <c r="L81" s="66"/>
      <c r="M81" s="66"/>
      <c r="N81" s="66"/>
      <c r="O81" s="66"/>
    </row>
    <row r="82" spans="4:15" ht="12.75">
      <c r="D82" s="66"/>
      <c r="E82" s="66"/>
      <c r="F82" s="66"/>
      <c r="G82" s="66"/>
      <c r="H82" s="66"/>
      <c r="I82" s="66"/>
      <c r="J82" s="66"/>
      <c r="K82" s="66"/>
      <c r="L82" s="66"/>
      <c r="M82" s="66"/>
      <c r="N82" s="66"/>
      <c r="O82" s="66"/>
    </row>
    <row r="83" spans="4:15" ht="12.75">
      <c r="D83" s="66"/>
      <c r="E83" s="66"/>
      <c r="F83" s="66"/>
      <c r="G83" s="66"/>
      <c r="H83" s="66"/>
      <c r="I83" s="66"/>
      <c r="J83" s="66"/>
      <c r="K83" s="66"/>
      <c r="L83" s="66"/>
      <c r="M83" s="66"/>
      <c r="N83" s="66"/>
      <c r="O83" s="66"/>
    </row>
    <row r="84" spans="4:15" ht="12.75">
      <c r="D84" s="66"/>
      <c r="E84" s="66"/>
      <c r="F84" s="66"/>
      <c r="G84" s="66"/>
      <c r="H84" s="66"/>
      <c r="I84" s="66"/>
      <c r="J84" s="66"/>
      <c r="K84" s="66"/>
      <c r="L84" s="66"/>
      <c r="M84" s="66"/>
      <c r="N84" s="66"/>
      <c r="O84" s="66"/>
    </row>
    <row r="85" spans="4:15" ht="12.75">
      <c r="D85" s="66"/>
      <c r="E85" s="66"/>
      <c r="F85" s="66"/>
      <c r="G85" s="66"/>
      <c r="H85" s="66"/>
      <c r="I85" s="66"/>
      <c r="J85" s="66"/>
      <c r="K85" s="66"/>
      <c r="L85" s="66"/>
      <c r="M85" s="66"/>
      <c r="N85" s="66"/>
      <c r="O85" s="66"/>
    </row>
    <row r="86" spans="4:15" ht="12.75">
      <c r="D86" s="66"/>
      <c r="E86" s="66"/>
      <c r="F86" s="66"/>
      <c r="G86" s="66"/>
      <c r="H86" s="66"/>
      <c r="I86" s="66"/>
      <c r="J86" s="66"/>
      <c r="K86" s="66"/>
      <c r="L86" s="66"/>
      <c r="M86" s="66"/>
      <c r="N86" s="66"/>
      <c r="O86" s="66"/>
    </row>
    <row r="87" spans="4:15" ht="12.75">
      <c r="D87" s="66"/>
      <c r="E87" s="66"/>
      <c r="F87" s="66"/>
      <c r="G87" s="66"/>
      <c r="H87" s="66"/>
      <c r="I87" s="66"/>
      <c r="J87" s="66"/>
      <c r="K87" s="66"/>
      <c r="L87" s="66"/>
      <c r="M87" s="66"/>
      <c r="N87" s="66"/>
      <c r="O87" s="66"/>
    </row>
    <row r="88" spans="4:15" ht="12.75">
      <c r="D88" s="66"/>
      <c r="E88" s="66"/>
      <c r="F88" s="66"/>
      <c r="G88" s="66"/>
      <c r="H88" s="66"/>
      <c r="I88" s="66"/>
      <c r="J88" s="66"/>
      <c r="K88" s="66"/>
      <c r="L88" s="66"/>
      <c r="M88" s="66"/>
      <c r="N88" s="66"/>
      <c r="O88" s="66"/>
    </row>
    <row r="89" spans="4:15" ht="12.75">
      <c r="D89" s="66"/>
      <c r="E89" s="66"/>
      <c r="F89" s="66"/>
      <c r="G89" s="66"/>
      <c r="H89" s="66"/>
      <c r="I89" s="66"/>
      <c r="J89" s="66"/>
      <c r="K89" s="66"/>
      <c r="L89" s="66"/>
      <c r="M89" s="66"/>
      <c r="N89" s="66"/>
      <c r="O89" s="66"/>
    </row>
    <row r="90" spans="4:15" ht="12.75">
      <c r="D90" s="66"/>
      <c r="E90" s="66"/>
      <c r="F90" s="66"/>
      <c r="G90" s="66"/>
      <c r="H90" s="66"/>
      <c r="I90" s="66"/>
      <c r="J90" s="66"/>
      <c r="K90" s="66"/>
      <c r="L90" s="66"/>
      <c r="M90" s="66"/>
      <c r="N90" s="66"/>
      <c r="O90" s="66"/>
    </row>
    <row r="91" spans="4:15" ht="12.75">
      <c r="D91" s="66"/>
      <c r="E91" s="66"/>
      <c r="F91" s="66"/>
      <c r="G91" s="66"/>
      <c r="H91" s="66"/>
      <c r="I91" s="66"/>
      <c r="J91" s="66"/>
      <c r="K91" s="66"/>
      <c r="L91" s="66"/>
      <c r="M91" s="66"/>
      <c r="N91" s="66"/>
      <c r="O91" s="66"/>
    </row>
    <row r="92" spans="4:15" ht="12.75">
      <c r="D92" s="66"/>
      <c r="E92" s="66"/>
      <c r="F92" s="66"/>
      <c r="G92" s="66"/>
      <c r="H92" s="66"/>
      <c r="I92" s="66"/>
      <c r="J92" s="66"/>
      <c r="K92" s="66"/>
      <c r="L92" s="66"/>
      <c r="M92" s="66"/>
      <c r="N92" s="66"/>
      <c r="O92" s="66"/>
    </row>
    <row r="93" spans="4:15" ht="12.75">
      <c r="D93" s="66"/>
      <c r="E93" s="66"/>
      <c r="F93" s="66"/>
      <c r="G93" s="66"/>
      <c r="H93" s="66"/>
      <c r="I93" s="66"/>
      <c r="J93" s="66"/>
      <c r="K93" s="66"/>
      <c r="L93" s="66"/>
      <c r="M93" s="66"/>
      <c r="N93" s="66"/>
      <c r="O93" s="66"/>
    </row>
    <row r="94" spans="4:15" ht="12.75">
      <c r="D94" s="66"/>
      <c r="E94" s="66"/>
      <c r="F94" s="66"/>
      <c r="G94" s="66"/>
      <c r="H94" s="66"/>
      <c r="I94" s="66"/>
      <c r="J94" s="66"/>
      <c r="K94" s="66"/>
      <c r="L94" s="66"/>
      <c r="M94" s="66"/>
      <c r="N94" s="66"/>
      <c r="O94" s="66"/>
    </row>
    <row r="95" spans="4:15" ht="12.75">
      <c r="D95" s="66"/>
      <c r="E95" s="66"/>
      <c r="F95" s="66"/>
      <c r="G95" s="66"/>
      <c r="H95" s="66"/>
      <c r="I95" s="66"/>
      <c r="J95" s="66"/>
      <c r="K95" s="66"/>
      <c r="L95" s="66"/>
      <c r="M95" s="66"/>
      <c r="N95" s="66"/>
      <c r="O95" s="66"/>
    </row>
    <row r="96" spans="4:15" ht="12.75">
      <c r="D96" s="66"/>
      <c r="E96" s="66"/>
      <c r="F96" s="66"/>
      <c r="G96" s="66"/>
      <c r="H96" s="66"/>
      <c r="I96" s="66"/>
      <c r="J96" s="66"/>
      <c r="K96" s="66"/>
      <c r="L96" s="66"/>
      <c r="M96" s="66"/>
      <c r="N96" s="66"/>
      <c r="O96" s="66"/>
    </row>
    <row r="97" spans="4:15" ht="12.75">
      <c r="D97" s="66"/>
      <c r="E97" s="66"/>
      <c r="F97" s="66"/>
      <c r="G97" s="66"/>
      <c r="H97" s="66"/>
      <c r="I97" s="66"/>
      <c r="J97" s="66"/>
      <c r="K97" s="66"/>
      <c r="L97" s="66"/>
      <c r="M97" s="66"/>
      <c r="N97" s="66"/>
      <c r="O97" s="66"/>
    </row>
    <row r="98" spans="4:15" ht="12.75">
      <c r="D98" s="66"/>
      <c r="E98" s="66"/>
      <c r="F98" s="66"/>
      <c r="G98" s="66"/>
      <c r="H98" s="66"/>
      <c r="I98" s="66"/>
      <c r="J98" s="66"/>
      <c r="K98" s="66"/>
      <c r="L98" s="66"/>
      <c r="M98" s="66"/>
      <c r="N98" s="66"/>
      <c r="O98" s="66"/>
    </row>
    <row r="99" spans="4:15" ht="12.75">
      <c r="D99" s="66"/>
      <c r="E99" s="66"/>
      <c r="F99" s="66"/>
      <c r="G99" s="66"/>
      <c r="H99" s="66"/>
      <c r="I99" s="66"/>
      <c r="J99" s="66"/>
      <c r="K99" s="66"/>
      <c r="L99" s="66"/>
      <c r="M99" s="66"/>
      <c r="N99" s="66"/>
      <c r="O99" s="66"/>
    </row>
    <row r="100" spans="4:15" ht="12.75">
      <c r="D100" s="66"/>
      <c r="E100" s="66"/>
      <c r="F100" s="66"/>
      <c r="G100" s="66"/>
      <c r="H100" s="66"/>
      <c r="I100" s="66"/>
      <c r="J100" s="66"/>
      <c r="K100" s="66"/>
      <c r="L100" s="66"/>
      <c r="M100" s="66"/>
      <c r="N100" s="66"/>
      <c r="O100" s="66"/>
    </row>
    <row r="101" spans="4:15" ht="12.75">
      <c r="D101" s="66"/>
      <c r="E101" s="66"/>
      <c r="F101" s="66"/>
      <c r="G101" s="66"/>
      <c r="H101" s="66"/>
      <c r="I101" s="66"/>
      <c r="J101" s="66"/>
      <c r="K101" s="66"/>
      <c r="L101" s="66"/>
      <c r="M101" s="66"/>
      <c r="N101" s="66"/>
      <c r="O101" s="66"/>
    </row>
    <row r="102" spans="4:15" ht="12.75">
      <c r="D102" s="66"/>
      <c r="E102" s="66"/>
      <c r="F102" s="66"/>
      <c r="G102" s="66"/>
      <c r="H102" s="66"/>
      <c r="I102" s="66"/>
      <c r="J102" s="66"/>
      <c r="K102" s="66"/>
      <c r="L102" s="66"/>
      <c r="M102" s="66"/>
      <c r="N102" s="66"/>
      <c r="O102" s="66"/>
    </row>
    <row r="103" spans="4:15" ht="12.75">
      <c r="D103" s="66"/>
      <c r="E103" s="66"/>
      <c r="F103" s="66"/>
      <c r="G103" s="66"/>
      <c r="H103" s="66"/>
      <c r="I103" s="66"/>
      <c r="J103" s="66"/>
      <c r="K103" s="66"/>
      <c r="L103" s="66"/>
      <c r="M103" s="66"/>
      <c r="N103" s="66"/>
      <c r="O103" s="66"/>
    </row>
    <row r="104" spans="4:15" ht="12.75">
      <c r="D104" s="66"/>
      <c r="E104" s="66"/>
      <c r="F104" s="66"/>
      <c r="G104" s="66"/>
      <c r="H104" s="66"/>
      <c r="I104" s="66"/>
      <c r="J104" s="66"/>
      <c r="K104" s="66"/>
      <c r="L104" s="66"/>
      <c r="M104" s="66"/>
      <c r="N104" s="66"/>
      <c r="O104" s="66"/>
    </row>
    <row r="105" spans="4:15" ht="12.75">
      <c r="D105" s="66"/>
      <c r="E105" s="66"/>
      <c r="F105" s="66"/>
      <c r="G105" s="66"/>
      <c r="H105" s="66"/>
      <c r="I105" s="66"/>
      <c r="J105" s="66"/>
      <c r="K105" s="66"/>
      <c r="L105" s="66"/>
      <c r="M105" s="66"/>
      <c r="N105" s="66"/>
      <c r="O105" s="66"/>
    </row>
    <row r="106" spans="4:15" ht="12.75">
      <c r="D106" s="66"/>
      <c r="E106" s="66"/>
      <c r="F106" s="66"/>
      <c r="G106" s="66"/>
      <c r="H106" s="66"/>
      <c r="I106" s="66"/>
      <c r="J106" s="66"/>
      <c r="K106" s="66"/>
      <c r="L106" s="66"/>
      <c r="M106" s="66"/>
      <c r="N106" s="66"/>
      <c r="O106" s="66"/>
    </row>
    <row r="107" spans="4:15" ht="12.75">
      <c r="D107" s="66"/>
      <c r="E107" s="66"/>
      <c r="F107" s="66"/>
      <c r="G107" s="66"/>
      <c r="H107" s="66"/>
      <c r="I107" s="66"/>
      <c r="J107" s="66"/>
      <c r="K107" s="66"/>
      <c r="L107" s="66"/>
      <c r="M107" s="66"/>
      <c r="N107" s="66"/>
      <c r="O107" s="66"/>
    </row>
    <row r="108" spans="4:15" ht="12.75">
      <c r="D108" s="66"/>
      <c r="E108" s="66"/>
      <c r="F108" s="66"/>
      <c r="G108" s="66"/>
      <c r="H108" s="66"/>
      <c r="I108" s="66"/>
      <c r="J108" s="66"/>
      <c r="K108" s="66"/>
      <c r="L108" s="66"/>
      <c r="M108" s="66"/>
      <c r="N108" s="66"/>
      <c r="O108" s="66"/>
    </row>
    <row r="109" spans="4:15" ht="12.75">
      <c r="D109" s="66"/>
      <c r="E109" s="66"/>
      <c r="F109" s="66"/>
      <c r="G109" s="66"/>
      <c r="H109" s="66"/>
      <c r="I109" s="66"/>
      <c r="J109" s="66"/>
      <c r="K109" s="66"/>
      <c r="L109" s="66"/>
      <c r="M109" s="66"/>
      <c r="N109" s="66"/>
      <c r="O109" s="66"/>
    </row>
    <row r="110" spans="4:15" ht="12.75">
      <c r="D110" s="66"/>
      <c r="E110" s="66"/>
      <c r="F110" s="66"/>
      <c r="G110" s="66"/>
      <c r="H110" s="66"/>
      <c r="I110" s="66"/>
      <c r="J110" s="66"/>
      <c r="K110" s="66"/>
      <c r="L110" s="66"/>
      <c r="M110" s="66"/>
      <c r="N110" s="66"/>
      <c r="O110" s="66"/>
    </row>
    <row r="111" spans="4:15" ht="12.75">
      <c r="D111" s="66"/>
      <c r="E111" s="66"/>
      <c r="F111" s="66"/>
      <c r="G111" s="66"/>
      <c r="H111" s="66"/>
      <c r="I111" s="66"/>
      <c r="J111" s="66"/>
      <c r="K111" s="66"/>
      <c r="L111" s="66"/>
      <c r="M111" s="66"/>
      <c r="N111" s="66"/>
      <c r="O111" s="66"/>
    </row>
    <row r="112" spans="4:15" ht="12.75">
      <c r="D112" s="66"/>
      <c r="E112" s="66"/>
      <c r="F112" s="66"/>
      <c r="G112" s="66"/>
      <c r="H112" s="66"/>
      <c r="I112" s="66"/>
      <c r="J112" s="66"/>
      <c r="K112" s="66"/>
      <c r="L112" s="66"/>
      <c r="M112" s="66"/>
      <c r="N112" s="66"/>
      <c r="O112" s="66"/>
    </row>
    <row r="113" spans="4:15" ht="12.75">
      <c r="D113" s="66"/>
      <c r="E113" s="66"/>
      <c r="F113" s="66"/>
      <c r="G113" s="66"/>
      <c r="H113" s="66"/>
      <c r="I113" s="66"/>
      <c r="J113" s="66"/>
      <c r="K113" s="66"/>
      <c r="L113" s="66"/>
      <c r="M113" s="66"/>
      <c r="N113" s="66"/>
      <c r="O113" s="66"/>
    </row>
    <row r="114" spans="4:15" ht="12.75">
      <c r="D114" s="66"/>
      <c r="E114" s="66"/>
      <c r="F114" s="66"/>
      <c r="G114" s="66"/>
      <c r="H114" s="66"/>
      <c r="I114" s="66"/>
      <c r="J114" s="66"/>
      <c r="K114" s="66"/>
      <c r="L114" s="66"/>
      <c r="M114" s="66"/>
      <c r="N114" s="66"/>
      <c r="O114" s="66"/>
    </row>
    <row r="115" spans="4:15" ht="12.75">
      <c r="D115" s="66"/>
      <c r="E115" s="66"/>
      <c r="F115" s="66"/>
      <c r="G115" s="66"/>
      <c r="H115" s="66"/>
      <c r="I115" s="66"/>
      <c r="J115" s="66"/>
      <c r="K115" s="66"/>
      <c r="L115" s="66"/>
      <c r="M115" s="66"/>
      <c r="N115" s="66"/>
      <c r="O115" s="66"/>
    </row>
    <row r="116" spans="4:15" ht="12.75">
      <c r="D116" s="66"/>
      <c r="E116" s="66"/>
      <c r="F116" s="66"/>
      <c r="G116" s="66"/>
      <c r="H116" s="66"/>
      <c r="I116" s="66"/>
      <c r="J116" s="66"/>
      <c r="K116" s="66"/>
      <c r="L116" s="66"/>
      <c r="M116" s="66"/>
      <c r="N116" s="66"/>
      <c r="O116" s="66"/>
    </row>
    <row r="117" spans="4:15" ht="12.75">
      <c r="D117" s="66"/>
      <c r="E117" s="66"/>
      <c r="F117" s="66"/>
      <c r="G117" s="66"/>
      <c r="H117" s="66"/>
      <c r="I117" s="66"/>
      <c r="J117" s="66"/>
      <c r="K117" s="66"/>
      <c r="L117" s="66"/>
      <c r="M117" s="66"/>
      <c r="N117" s="66"/>
      <c r="O117" s="66"/>
    </row>
    <row r="118" spans="4:15" ht="12.75">
      <c r="D118" s="66"/>
      <c r="E118" s="66"/>
      <c r="F118" s="66"/>
      <c r="G118" s="66"/>
      <c r="H118" s="66"/>
      <c r="I118" s="66"/>
      <c r="J118" s="66"/>
      <c r="K118" s="66"/>
      <c r="L118" s="66"/>
      <c r="M118" s="66"/>
      <c r="N118" s="66"/>
      <c r="O118" s="66"/>
    </row>
    <row r="119" spans="4:15" ht="12.75">
      <c r="D119" s="66"/>
      <c r="E119" s="66"/>
      <c r="F119" s="66"/>
      <c r="G119" s="66"/>
      <c r="H119" s="66"/>
      <c r="I119" s="66"/>
      <c r="J119" s="66"/>
      <c r="K119" s="66"/>
      <c r="L119" s="66"/>
      <c r="M119" s="66"/>
      <c r="N119" s="66"/>
      <c r="O119" s="66"/>
    </row>
    <row r="120" spans="4:15" ht="12.75">
      <c r="D120" s="66"/>
      <c r="E120" s="66"/>
      <c r="F120" s="66"/>
      <c r="G120" s="66"/>
      <c r="H120" s="66"/>
      <c r="I120" s="66"/>
      <c r="J120" s="66"/>
      <c r="K120" s="66"/>
      <c r="L120" s="66"/>
      <c r="M120" s="66"/>
      <c r="N120" s="66"/>
      <c r="O120" s="66"/>
    </row>
    <row r="121" spans="4:15" ht="12.75">
      <c r="D121" s="66"/>
      <c r="E121" s="66"/>
      <c r="F121" s="66"/>
      <c r="G121" s="66"/>
      <c r="H121" s="66"/>
      <c r="I121" s="66"/>
      <c r="J121" s="66"/>
      <c r="K121" s="66"/>
      <c r="L121" s="66"/>
      <c r="M121" s="66"/>
      <c r="N121" s="66"/>
      <c r="O121" s="66"/>
    </row>
    <row r="122" spans="4:15" ht="12.75">
      <c r="D122" s="66"/>
      <c r="E122" s="66"/>
      <c r="F122" s="66"/>
      <c r="G122" s="66"/>
      <c r="H122" s="66"/>
      <c r="I122" s="66"/>
      <c r="J122" s="66"/>
      <c r="K122" s="66"/>
      <c r="L122" s="66"/>
      <c r="M122" s="66"/>
      <c r="N122" s="66"/>
      <c r="O122" s="66"/>
    </row>
    <row r="123" spans="4:15" ht="12.75">
      <c r="D123" s="66"/>
      <c r="E123" s="66"/>
      <c r="F123" s="66"/>
      <c r="G123" s="66"/>
      <c r="H123" s="66"/>
      <c r="I123" s="66"/>
      <c r="J123" s="66"/>
      <c r="K123" s="66"/>
      <c r="L123" s="66"/>
      <c r="M123" s="66"/>
      <c r="N123" s="66"/>
      <c r="O123" s="66"/>
    </row>
    <row r="124" spans="4:15" ht="12.75">
      <c r="D124" s="66"/>
      <c r="E124" s="66"/>
      <c r="F124" s="66"/>
      <c r="G124" s="66"/>
      <c r="H124" s="66"/>
      <c r="I124" s="66"/>
      <c r="J124" s="66"/>
      <c r="K124" s="66"/>
      <c r="L124" s="66"/>
      <c r="M124" s="66"/>
      <c r="N124" s="66"/>
      <c r="O124" s="66"/>
    </row>
    <row r="125" spans="4:15" ht="12.75">
      <c r="D125" s="66"/>
      <c r="E125" s="66"/>
      <c r="F125" s="66"/>
      <c r="G125" s="66"/>
      <c r="H125" s="66"/>
      <c r="I125" s="66"/>
      <c r="J125" s="66"/>
      <c r="K125" s="66"/>
      <c r="L125" s="66"/>
      <c r="M125" s="66"/>
      <c r="N125" s="66"/>
      <c r="O125" s="66"/>
    </row>
    <row r="126" spans="4:15" ht="12.75">
      <c r="D126" s="66"/>
      <c r="E126" s="66"/>
      <c r="F126" s="66"/>
      <c r="G126" s="66"/>
      <c r="H126" s="66"/>
      <c r="I126" s="66"/>
      <c r="J126" s="66"/>
      <c r="K126" s="66"/>
      <c r="L126" s="66"/>
      <c r="M126" s="66"/>
      <c r="N126" s="66"/>
      <c r="O126" s="66"/>
    </row>
    <row r="127" spans="1:15" ht="12.75">
      <c r="A127" s="81"/>
      <c r="B127" s="79"/>
      <c r="C127" s="81"/>
      <c r="D127" s="66"/>
      <c r="E127" s="66"/>
      <c r="F127" s="66"/>
      <c r="G127" s="66"/>
      <c r="H127" s="66"/>
      <c r="I127" s="66"/>
      <c r="J127" s="66"/>
      <c r="K127" s="66"/>
      <c r="L127" s="66"/>
      <c r="M127" s="66"/>
      <c r="N127" s="66"/>
      <c r="O127" s="66"/>
    </row>
    <row r="128" spans="1:15" ht="12.75">
      <c r="A128" s="81"/>
      <c r="B128" s="80"/>
      <c r="C128" s="81"/>
      <c r="D128" s="66"/>
      <c r="E128" s="66"/>
      <c r="F128" s="66"/>
      <c r="G128" s="66"/>
      <c r="H128" s="66"/>
      <c r="I128" s="66"/>
      <c r="J128" s="66"/>
      <c r="K128" s="66"/>
      <c r="L128" s="66"/>
      <c r="M128" s="66"/>
      <c r="N128" s="66"/>
      <c r="O128" s="66"/>
    </row>
    <row r="129" spans="1:15" ht="12.75">
      <c r="A129" s="81"/>
      <c r="B129" s="80"/>
      <c r="C129" s="81"/>
      <c r="D129" s="66"/>
      <c r="E129" s="66"/>
      <c r="F129" s="66"/>
      <c r="G129" s="66"/>
      <c r="H129" s="66"/>
      <c r="I129" s="66"/>
      <c r="J129" s="66"/>
      <c r="K129" s="66"/>
      <c r="L129" s="66"/>
      <c r="M129" s="66"/>
      <c r="N129" s="66"/>
      <c r="O129" s="66"/>
    </row>
    <row r="130" spans="1:15" ht="12.75">
      <c r="A130" s="72"/>
      <c r="B130" s="72"/>
      <c r="C130" s="72"/>
      <c r="D130" s="66"/>
      <c r="E130" s="66"/>
      <c r="F130" s="66"/>
      <c r="G130" s="66"/>
      <c r="H130" s="66"/>
      <c r="I130" s="66"/>
      <c r="J130" s="66"/>
      <c r="K130" s="66"/>
      <c r="L130" s="66"/>
      <c r="M130" s="66"/>
      <c r="N130" s="66"/>
      <c r="O130" s="66"/>
    </row>
    <row r="131" spans="4:15" ht="12.75">
      <c r="D131" s="66"/>
      <c r="E131" s="66"/>
      <c r="F131" s="66"/>
      <c r="G131" s="66"/>
      <c r="H131" s="66"/>
      <c r="I131" s="66"/>
      <c r="J131" s="66"/>
      <c r="K131" s="66"/>
      <c r="L131" s="66"/>
      <c r="M131" s="66"/>
      <c r="N131" s="66"/>
      <c r="O131" s="66"/>
    </row>
    <row r="132" spans="4:15" ht="12.75">
      <c r="D132" s="66"/>
      <c r="E132" s="66"/>
      <c r="F132" s="66"/>
      <c r="G132" s="66"/>
      <c r="H132" s="66"/>
      <c r="I132" s="66"/>
      <c r="J132" s="66"/>
      <c r="K132" s="66"/>
      <c r="L132" s="66"/>
      <c r="M132" s="66"/>
      <c r="N132" s="66"/>
      <c r="O132" s="66"/>
    </row>
    <row r="133" spans="4:15" ht="12.75">
      <c r="D133" s="66"/>
      <c r="E133" s="66"/>
      <c r="F133" s="66"/>
      <c r="G133" s="66"/>
      <c r="H133" s="66"/>
      <c r="I133" s="66"/>
      <c r="J133" s="66"/>
      <c r="K133" s="66"/>
      <c r="L133" s="66"/>
      <c r="M133" s="66"/>
      <c r="N133" s="66"/>
      <c r="O133" s="66"/>
    </row>
    <row r="134" spans="4:15" ht="12.75">
      <c r="D134" s="66"/>
      <c r="E134" s="66"/>
      <c r="F134" s="66"/>
      <c r="G134" s="66"/>
      <c r="H134" s="66"/>
      <c r="I134" s="66"/>
      <c r="J134" s="66"/>
      <c r="K134" s="66"/>
      <c r="L134" s="66"/>
      <c r="M134" s="66"/>
      <c r="N134" s="66"/>
      <c r="O134" s="66"/>
    </row>
    <row r="135" spans="4:15" ht="12.75">
      <c r="D135" s="66"/>
      <c r="E135" s="66"/>
      <c r="F135" s="66"/>
      <c r="G135" s="66"/>
      <c r="H135" s="66"/>
      <c r="I135" s="66"/>
      <c r="J135" s="66"/>
      <c r="K135" s="66"/>
      <c r="L135" s="66"/>
      <c r="M135" s="66"/>
      <c r="N135" s="66"/>
      <c r="O135" s="66"/>
    </row>
    <row r="136" spans="4:15" ht="12.75">
      <c r="D136" s="66"/>
      <c r="E136" s="66"/>
      <c r="F136" s="66"/>
      <c r="G136" s="66"/>
      <c r="H136" s="66"/>
      <c r="I136" s="66"/>
      <c r="J136" s="66"/>
      <c r="K136" s="66"/>
      <c r="L136" s="66"/>
      <c r="M136" s="66"/>
      <c r="N136" s="66"/>
      <c r="O136" s="66"/>
    </row>
    <row r="137" spans="4:15" ht="12.75">
      <c r="D137" s="66"/>
      <c r="E137" s="66"/>
      <c r="F137" s="66"/>
      <c r="G137" s="66"/>
      <c r="H137" s="66"/>
      <c r="I137" s="66"/>
      <c r="J137" s="66"/>
      <c r="K137" s="66"/>
      <c r="L137" s="66"/>
      <c r="M137" s="66"/>
      <c r="N137" s="66"/>
      <c r="O137" s="66"/>
    </row>
    <row r="138" spans="4:15" ht="12.75">
      <c r="D138" s="66"/>
      <c r="E138" s="66"/>
      <c r="F138" s="66"/>
      <c r="G138" s="66"/>
      <c r="H138" s="66"/>
      <c r="I138" s="66"/>
      <c r="J138" s="66"/>
      <c r="K138" s="66"/>
      <c r="L138" s="66"/>
      <c r="M138" s="66"/>
      <c r="N138" s="66"/>
      <c r="O138" s="66"/>
    </row>
    <row r="139" spans="4:15" ht="12.75">
      <c r="D139" s="66"/>
      <c r="E139" s="66"/>
      <c r="F139" s="66"/>
      <c r="G139" s="66"/>
      <c r="H139" s="66"/>
      <c r="I139" s="66"/>
      <c r="J139" s="66"/>
      <c r="K139" s="66"/>
      <c r="L139" s="66"/>
      <c r="M139" s="66"/>
      <c r="N139" s="66"/>
      <c r="O139" s="66"/>
    </row>
    <row r="140" spans="4:15" ht="12.75">
      <c r="D140" s="66"/>
      <c r="E140" s="66"/>
      <c r="F140" s="66"/>
      <c r="G140" s="66"/>
      <c r="H140" s="66"/>
      <c r="I140" s="66"/>
      <c r="J140" s="66"/>
      <c r="K140" s="66"/>
      <c r="L140" s="66"/>
      <c r="M140" s="66"/>
      <c r="N140" s="66"/>
      <c r="O140" s="66"/>
    </row>
    <row r="141" spans="4:15" ht="12.75">
      <c r="D141" s="66"/>
      <c r="E141" s="66"/>
      <c r="F141" s="66"/>
      <c r="G141" s="66"/>
      <c r="H141" s="66"/>
      <c r="I141" s="66"/>
      <c r="J141" s="66"/>
      <c r="K141" s="66"/>
      <c r="L141" s="66"/>
      <c r="M141" s="66"/>
      <c r="N141" s="66"/>
      <c r="O141" s="66"/>
    </row>
    <row r="142" spans="4:15" ht="12.75">
      <c r="D142" s="66"/>
      <c r="E142" s="66"/>
      <c r="F142" s="66"/>
      <c r="G142" s="66"/>
      <c r="H142" s="66"/>
      <c r="I142" s="66"/>
      <c r="J142" s="66"/>
      <c r="K142" s="66"/>
      <c r="L142" s="66"/>
      <c r="M142" s="66"/>
      <c r="N142" s="66"/>
      <c r="O142" s="66"/>
    </row>
    <row r="143" spans="4:15" ht="12.75">
      <c r="D143" s="66"/>
      <c r="E143" s="66"/>
      <c r="F143" s="66"/>
      <c r="G143" s="66"/>
      <c r="H143" s="66"/>
      <c r="I143" s="66"/>
      <c r="J143" s="66"/>
      <c r="K143" s="66"/>
      <c r="L143" s="66"/>
      <c r="M143" s="66"/>
      <c r="N143" s="66"/>
      <c r="O143" s="66"/>
    </row>
    <row r="144" spans="4:15" ht="12.75">
      <c r="D144" s="66"/>
      <c r="E144" s="66"/>
      <c r="F144" s="66"/>
      <c r="G144" s="66"/>
      <c r="H144" s="66"/>
      <c r="I144" s="66"/>
      <c r="J144" s="66"/>
      <c r="K144" s="66"/>
      <c r="L144" s="66"/>
      <c r="M144" s="66"/>
      <c r="N144" s="66"/>
      <c r="O144" s="66"/>
    </row>
    <row r="145" spans="4:15" ht="12.75">
      <c r="D145" s="66"/>
      <c r="E145" s="66"/>
      <c r="F145" s="66"/>
      <c r="G145" s="66"/>
      <c r="H145" s="66"/>
      <c r="I145" s="66"/>
      <c r="J145" s="66"/>
      <c r="K145" s="66"/>
      <c r="L145" s="66"/>
      <c r="M145" s="66"/>
      <c r="N145" s="66"/>
      <c r="O145" s="66"/>
    </row>
    <row r="146" spans="4:15" ht="12.75">
      <c r="D146" s="66"/>
      <c r="E146" s="66"/>
      <c r="F146" s="66"/>
      <c r="G146" s="66"/>
      <c r="H146" s="66"/>
      <c r="I146" s="66"/>
      <c r="J146" s="66"/>
      <c r="K146" s="66"/>
      <c r="L146" s="66"/>
      <c r="M146" s="66"/>
      <c r="N146" s="66"/>
      <c r="O146" s="66"/>
    </row>
    <row r="147" spans="4:15" ht="12.75">
      <c r="D147" s="66"/>
      <c r="E147" s="66"/>
      <c r="F147" s="66"/>
      <c r="G147" s="66"/>
      <c r="H147" s="66"/>
      <c r="I147" s="66"/>
      <c r="J147" s="66"/>
      <c r="K147" s="66"/>
      <c r="L147" s="66"/>
      <c r="M147" s="66"/>
      <c r="N147" s="66"/>
      <c r="O147" s="66"/>
    </row>
    <row r="148" spans="4:15" ht="12.75">
      <c r="D148" s="66"/>
      <c r="E148" s="66"/>
      <c r="F148" s="66"/>
      <c r="G148" s="66"/>
      <c r="H148" s="66"/>
      <c r="I148" s="66"/>
      <c r="J148" s="66"/>
      <c r="K148" s="66"/>
      <c r="L148" s="66"/>
      <c r="M148" s="66"/>
      <c r="N148" s="66"/>
      <c r="O148" s="66"/>
    </row>
    <row r="149" spans="4:15" ht="12.75">
      <c r="D149" s="66"/>
      <c r="E149" s="66"/>
      <c r="F149" s="66"/>
      <c r="G149" s="66"/>
      <c r="H149" s="66"/>
      <c r="I149" s="66"/>
      <c r="J149" s="66"/>
      <c r="K149" s="66"/>
      <c r="L149" s="66"/>
      <c r="M149" s="66"/>
      <c r="N149" s="66"/>
      <c r="O149" s="66"/>
    </row>
    <row r="150" spans="4:15" ht="12.75">
      <c r="D150" s="66"/>
      <c r="E150" s="66"/>
      <c r="F150" s="66"/>
      <c r="G150" s="66"/>
      <c r="H150" s="66"/>
      <c r="I150" s="66"/>
      <c r="J150" s="66"/>
      <c r="K150" s="66"/>
      <c r="L150" s="66"/>
      <c r="M150" s="66"/>
      <c r="N150" s="66"/>
      <c r="O150" s="66"/>
    </row>
    <row r="151" spans="4:15" ht="12.75">
      <c r="D151" s="66"/>
      <c r="E151" s="66"/>
      <c r="F151" s="66"/>
      <c r="G151" s="66"/>
      <c r="H151" s="66"/>
      <c r="I151" s="66"/>
      <c r="J151" s="66"/>
      <c r="K151" s="66"/>
      <c r="L151" s="66"/>
      <c r="M151" s="66"/>
      <c r="N151" s="66"/>
      <c r="O151" s="66"/>
    </row>
    <row r="152" spans="4:15" ht="12.75">
      <c r="D152" s="66"/>
      <c r="E152" s="66"/>
      <c r="F152" s="66"/>
      <c r="G152" s="66"/>
      <c r="H152" s="66"/>
      <c r="I152" s="66"/>
      <c r="J152" s="66"/>
      <c r="K152" s="66"/>
      <c r="L152" s="66"/>
      <c r="M152" s="66"/>
      <c r="N152" s="66"/>
      <c r="O152" s="66"/>
    </row>
    <row r="153" spans="4:15" ht="12.75">
      <c r="D153" s="66"/>
      <c r="E153" s="66"/>
      <c r="F153" s="66"/>
      <c r="G153" s="66"/>
      <c r="H153" s="66"/>
      <c r="I153" s="66"/>
      <c r="J153" s="66"/>
      <c r="K153" s="66"/>
      <c r="L153" s="66"/>
      <c r="M153" s="66"/>
      <c r="N153" s="66"/>
      <c r="O153" s="66"/>
    </row>
    <row r="154" spans="4:15" ht="12.75">
      <c r="D154" s="66"/>
      <c r="E154" s="66"/>
      <c r="F154" s="66"/>
      <c r="G154" s="66"/>
      <c r="H154" s="66"/>
      <c r="I154" s="66"/>
      <c r="J154" s="66"/>
      <c r="K154" s="66"/>
      <c r="L154" s="66"/>
      <c r="M154" s="66"/>
      <c r="N154" s="66"/>
      <c r="O154" s="66"/>
    </row>
    <row r="155" spans="4:15" ht="12.75">
      <c r="D155" s="66"/>
      <c r="E155" s="66"/>
      <c r="F155" s="66"/>
      <c r="G155" s="66"/>
      <c r="H155" s="66"/>
      <c r="I155" s="66"/>
      <c r="J155" s="66"/>
      <c r="K155" s="66"/>
      <c r="L155" s="66"/>
      <c r="M155" s="66"/>
      <c r="N155" s="66"/>
      <c r="O155" s="66"/>
    </row>
    <row r="156" spans="4:15" ht="12.75">
      <c r="D156" s="66"/>
      <c r="E156" s="66"/>
      <c r="F156" s="66"/>
      <c r="G156" s="66"/>
      <c r="H156" s="66"/>
      <c r="I156" s="66"/>
      <c r="J156" s="66"/>
      <c r="K156" s="66"/>
      <c r="L156" s="66"/>
      <c r="M156" s="66"/>
      <c r="N156" s="66"/>
      <c r="O156" s="66"/>
    </row>
    <row r="157" spans="4:15" ht="12.75">
      <c r="D157" s="66"/>
      <c r="E157" s="66"/>
      <c r="F157" s="66"/>
      <c r="G157" s="66"/>
      <c r="H157" s="66"/>
      <c r="I157" s="66"/>
      <c r="J157" s="66"/>
      <c r="K157" s="66"/>
      <c r="L157" s="66"/>
      <c r="M157" s="66"/>
      <c r="N157" s="66"/>
      <c r="O157" s="66"/>
    </row>
    <row r="158" spans="4:15" ht="12.75">
      <c r="D158" s="66"/>
      <c r="E158" s="66"/>
      <c r="F158" s="66"/>
      <c r="G158" s="66"/>
      <c r="H158" s="66"/>
      <c r="I158" s="66"/>
      <c r="J158" s="66"/>
      <c r="K158" s="66"/>
      <c r="L158" s="66"/>
      <c r="M158" s="66"/>
      <c r="N158" s="66"/>
      <c r="O158" s="66"/>
    </row>
    <row r="159" spans="4:15" ht="12.75">
      <c r="D159" s="66"/>
      <c r="E159" s="66"/>
      <c r="F159" s="66"/>
      <c r="G159" s="66"/>
      <c r="H159" s="66"/>
      <c r="I159" s="66"/>
      <c r="J159" s="66"/>
      <c r="K159" s="66"/>
      <c r="L159" s="66"/>
      <c r="M159" s="66"/>
      <c r="N159" s="66"/>
      <c r="O159" s="66"/>
    </row>
    <row r="160" spans="4:15" ht="12.75">
      <c r="D160" s="66"/>
      <c r="E160" s="66"/>
      <c r="F160" s="66"/>
      <c r="G160" s="66"/>
      <c r="H160" s="66"/>
      <c r="I160" s="66"/>
      <c r="J160" s="66"/>
      <c r="K160" s="66"/>
      <c r="L160" s="66"/>
      <c r="M160" s="66"/>
      <c r="N160" s="66"/>
      <c r="O160" s="66"/>
    </row>
    <row r="161" spans="4:15" ht="12.75">
      <c r="D161" s="66"/>
      <c r="E161" s="66"/>
      <c r="F161" s="66"/>
      <c r="G161" s="66"/>
      <c r="H161" s="66"/>
      <c r="I161" s="66"/>
      <c r="J161" s="66"/>
      <c r="K161" s="66"/>
      <c r="L161" s="66"/>
      <c r="M161" s="66"/>
      <c r="N161" s="66"/>
      <c r="O161" s="66"/>
    </row>
    <row r="162" spans="4:15" ht="12.75">
      <c r="D162" s="66"/>
      <c r="E162" s="66"/>
      <c r="F162" s="66"/>
      <c r="G162" s="66"/>
      <c r="H162" s="66"/>
      <c r="I162" s="66"/>
      <c r="J162" s="66"/>
      <c r="K162" s="66"/>
      <c r="L162" s="66"/>
      <c r="M162" s="66"/>
      <c r="N162" s="66"/>
      <c r="O162" s="66"/>
    </row>
    <row r="163" spans="4:15" ht="12.75">
      <c r="D163" s="66"/>
      <c r="E163" s="66"/>
      <c r="F163" s="66"/>
      <c r="G163" s="66"/>
      <c r="H163" s="66"/>
      <c r="I163" s="66"/>
      <c r="J163" s="66"/>
      <c r="K163" s="66"/>
      <c r="L163" s="66"/>
      <c r="M163" s="66"/>
      <c r="N163" s="66"/>
      <c r="O163" s="66"/>
    </row>
    <row r="164" spans="4:15" ht="12.75">
      <c r="D164" s="66"/>
      <c r="E164" s="66"/>
      <c r="F164" s="66"/>
      <c r="G164" s="66"/>
      <c r="H164" s="66"/>
      <c r="I164" s="66"/>
      <c r="J164" s="66"/>
      <c r="K164" s="66"/>
      <c r="L164" s="66"/>
      <c r="M164" s="66"/>
      <c r="N164" s="66"/>
      <c r="O164" s="66"/>
    </row>
    <row r="165" spans="4:15" ht="12.75">
      <c r="D165" s="66"/>
      <c r="E165" s="66"/>
      <c r="F165" s="66"/>
      <c r="G165" s="66"/>
      <c r="H165" s="66"/>
      <c r="I165" s="66"/>
      <c r="J165" s="66"/>
      <c r="K165" s="66"/>
      <c r="L165" s="66"/>
      <c r="M165" s="66"/>
      <c r="N165" s="66"/>
      <c r="O165" s="66"/>
    </row>
    <row r="166" spans="4:15" ht="12.75">
      <c r="D166" s="66"/>
      <c r="E166" s="66"/>
      <c r="F166" s="66"/>
      <c r="G166" s="66"/>
      <c r="H166" s="66"/>
      <c r="I166" s="66"/>
      <c r="J166" s="66"/>
      <c r="K166" s="66"/>
      <c r="L166" s="66"/>
      <c r="M166" s="66"/>
      <c r="N166" s="66"/>
      <c r="O166" s="66"/>
    </row>
    <row r="167" spans="4:15" ht="12.75">
      <c r="D167" s="66"/>
      <c r="E167" s="66"/>
      <c r="F167" s="66"/>
      <c r="G167" s="66"/>
      <c r="H167" s="66"/>
      <c r="I167" s="66"/>
      <c r="J167" s="66"/>
      <c r="K167" s="66"/>
      <c r="L167" s="66"/>
      <c r="M167" s="66"/>
      <c r="N167" s="66"/>
      <c r="O167" s="66"/>
    </row>
    <row r="168" spans="4:15" ht="12.75">
      <c r="D168" s="66"/>
      <c r="E168" s="66"/>
      <c r="F168" s="66"/>
      <c r="G168" s="66"/>
      <c r="H168" s="66"/>
      <c r="I168" s="66"/>
      <c r="J168" s="66"/>
      <c r="K168" s="66"/>
      <c r="L168" s="66"/>
      <c r="M168" s="66"/>
      <c r="N168" s="66"/>
      <c r="O168" s="66"/>
    </row>
    <row r="169" spans="4:15" ht="12.75">
      <c r="D169" s="66"/>
      <c r="E169" s="66"/>
      <c r="F169" s="66"/>
      <c r="G169" s="66"/>
      <c r="H169" s="66"/>
      <c r="I169" s="66"/>
      <c r="J169" s="66"/>
      <c r="K169" s="66"/>
      <c r="L169" s="66"/>
      <c r="M169" s="66"/>
      <c r="N169" s="66"/>
      <c r="O169" s="66"/>
    </row>
    <row r="170" spans="4:15" ht="12.75">
      <c r="D170" s="66"/>
      <c r="E170" s="66"/>
      <c r="F170" s="66"/>
      <c r="G170" s="66"/>
      <c r="H170" s="66"/>
      <c r="I170" s="66"/>
      <c r="J170" s="66"/>
      <c r="K170" s="66"/>
      <c r="L170" s="66"/>
      <c r="M170" s="66"/>
      <c r="N170" s="66"/>
      <c r="O170" s="66"/>
    </row>
    <row r="171" spans="4:15" ht="12.75">
      <c r="D171" s="66"/>
      <c r="E171" s="66"/>
      <c r="F171" s="66"/>
      <c r="G171" s="66"/>
      <c r="H171" s="66"/>
      <c r="I171" s="66"/>
      <c r="J171" s="66"/>
      <c r="K171" s="66"/>
      <c r="L171" s="66"/>
      <c r="M171" s="66"/>
      <c r="N171" s="66"/>
      <c r="O171" s="66"/>
    </row>
    <row r="172" spans="4:15" ht="12.75">
      <c r="D172" s="66"/>
      <c r="E172" s="66"/>
      <c r="F172" s="66"/>
      <c r="G172" s="66"/>
      <c r="H172" s="66"/>
      <c r="I172" s="66"/>
      <c r="J172" s="66"/>
      <c r="K172" s="66"/>
      <c r="L172" s="66"/>
      <c r="M172" s="66"/>
      <c r="N172" s="66"/>
      <c r="O172" s="66"/>
    </row>
    <row r="173" spans="4:15" ht="12.75">
      <c r="D173" s="66"/>
      <c r="E173" s="66"/>
      <c r="F173" s="66"/>
      <c r="G173" s="66"/>
      <c r="H173" s="66"/>
      <c r="I173" s="66"/>
      <c r="J173" s="66"/>
      <c r="K173" s="66"/>
      <c r="L173" s="66"/>
      <c r="M173" s="66"/>
      <c r="N173" s="66"/>
      <c r="O173" s="66"/>
    </row>
    <row r="174" spans="4:15" ht="12.75">
      <c r="D174" s="66"/>
      <c r="E174" s="66"/>
      <c r="F174" s="66"/>
      <c r="G174" s="66"/>
      <c r="H174" s="66"/>
      <c r="I174" s="66"/>
      <c r="J174" s="66"/>
      <c r="K174" s="66"/>
      <c r="L174" s="66"/>
      <c r="M174" s="66"/>
      <c r="N174" s="66"/>
      <c r="O174" s="66"/>
    </row>
    <row r="175" spans="4:15" ht="12.75">
      <c r="D175" s="66"/>
      <c r="E175" s="66"/>
      <c r="F175" s="66"/>
      <c r="G175" s="66"/>
      <c r="H175" s="66"/>
      <c r="I175" s="66"/>
      <c r="J175" s="66"/>
      <c r="K175" s="66"/>
      <c r="L175" s="66"/>
      <c r="M175" s="66"/>
      <c r="N175" s="66"/>
      <c r="O175" s="66"/>
    </row>
    <row r="176" spans="4:15" ht="12.75">
      <c r="D176" s="66"/>
      <c r="E176" s="66"/>
      <c r="F176" s="66"/>
      <c r="G176" s="66"/>
      <c r="H176" s="66"/>
      <c r="I176" s="66"/>
      <c r="J176" s="66"/>
      <c r="K176" s="66"/>
      <c r="L176" s="66"/>
      <c r="M176" s="66"/>
      <c r="N176" s="66"/>
      <c r="O176" s="66"/>
    </row>
    <row r="177" spans="4:15" ht="12.75">
      <c r="D177" s="66"/>
      <c r="E177" s="66"/>
      <c r="F177" s="66"/>
      <c r="G177" s="66"/>
      <c r="H177" s="66"/>
      <c r="I177" s="66"/>
      <c r="J177" s="66"/>
      <c r="K177" s="66"/>
      <c r="L177" s="66"/>
      <c r="M177" s="66"/>
      <c r="N177" s="66"/>
      <c r="O177" s="66"/>
    </row>
    <row r="178" spans="4:15" ht="12.75">
      <c r="D178" s="66"/>
      <c r="E178" s="66"/>
      <c r="F178" s="66"/>
      <c r="G178" s="66"/>
      <c r="H178" s="66"/>
      <c r="I178" s="66"/>
      <c r="J178" s="66"/>
      <c r="K178" s="66"/>
      <c r="L178" s="66"/>
      <c r="M178" s="66"/>
      <c r="N178" s="66"/>
      <c r="O178" s="66"/>
    </row>
    <row r="179" spans="4:15" ht="12.75">
      <c r="D179" s="66"/>
      <c r="E179" s="66"/>
      <c r="F179" s="66"/>
      <c r="G179" s="66"/>
      <c r="H179" s="66"/>
      <c r="I179" s="66"/>
      <c r="J179" s="66"/>
      <c r="K179" s="66"/>
      <c r="L179" s="66"/>
      <c r="M179" s="66"/>
      <c r="N179" s="66"/>
      <c r="O179" s="66"/>
    </row>
    <row r="180" spans="4:15" ht="12.75">
      <c r="D180" s="66"/>
      <c r="E180" s="66"/>
      <c r="F180" s="66"/>
      <c r="G180" s="66"/>
      <c r="H180" s="66"/>
      <c r="I180" s="66"/>
      <c r="J180" s="66"/>
      <c r="K180" s="66"/>
      <c r="L180" s="66"/>
      <c r="M180" s="66"/>
      <c r="N180" s="66"/>
      <c r="O180" s="66"/>
    </row>
    <row r="181" spans="4:15" ht="12.75">
      <c r="D181" s="66"/>
      <c r="E181" s="66"/>
      <c r="F181" s="66"/>
      <c r="G181" s="66"/>
      <c r="H181" s="66"/>
      <c r="I181" s="66"/>
      <c r="J181" s="66"/>
      <c r="K181" s="66"/>
      <c r="L181" s="66"/>
      <c r="M181" s="66"/>
      <c r="N181" s="66"/>
      <c r="O181" s="66"/>
    </row>
    <row r="182" spans="4:15" ht="12.75">
      <c r="D182" s="66"/>
      <c r="E182" s="66"/>
      <c r="F182" s="66"/>
      <c r="G182" s="66"/>
      <c r="H182" s="66"/>
      <c r="I182" s="66"/>
      <c r="J182" s="66"/>
      <c r="K182" s="66"/>
      <c r="L182" s="66"/>
      <c r="M182" s="66"/>
      <c r="N182" s="66"/>
      <c r="O182" s="66"/>
    </row>
    <row r="183" spans="4:15" ht="12.75">
      <c r="D183" s="66"/>
      <c r="E183" s="66"/>
      <c r="F183" s="66"/>
      <c r="G183" s="66"/>
      <c r="H183" s="66"/>
      <c r="I183" s="66"/>
      <c r="J183" s="66"/>
      <c r="K183" s="66"/>
      <c r="L183" s="66"/>
      <c r="M183" s="66"/>
      <c r="N183" s="66"/>
      <c r="O183" s="66"/>
    </row>
    <row r="184" spans="4:15" ht="12.75">
      <c r="D184" s="66"/>
      <c r="E184" s="66"/>
      <c r="F184" s="66"/>
      <c r="G184" s="66"/>
      <c r="H184" s="66"/>
      <c r="I184" s="66"/>
      <c r="J184" s="66"/>
      <c r="K184" s="66"/>
      <c r="L184" s="66"/>
      <c r="M184" s="66"/>
      <c r="N184" s="66"/>
      <c r="O184" s="66"/>
    </row>
    <row r="185" spans="4:15" ht="12.75">
      <c r="D185" s="66"/>
      <c r="E185" s="66"/>
      <c r="F185" s="66"/>
      <c r="G185" s="66"/>
      <c r="H185" s="66"/>
      <c r="I185" s="66"/>
      <c r="J185" s="66"/>
      <c r="K185" s="66"/>
      <c r="L185" s="66"/>
      <c r="M185" s="66"/>
      <c r="N185" s="66"/>
      <c r="O185" s="66"/>
    </row>
    <row r="186" spans="4:15" ht="12.75">
      <c r="D186" s="66"/>
      <c r="E186" s="66"/>
      <c r="F186" s="66"/>
      <c r="G186" s="66"/>
      <c r="H186" s="66"/>
      <c r="I186" s="66"/>
      <c r="J186" s="66"/>
      <c r="K186" s="66"/>
      <c r="L186" s="66"/>
      <c r="M186" s="66"/>
      <c r="N186" s="66"/>
      <c r="O186" s="66"/>
    </row>
    <row r="187" spans="4:15" ht="12.75">
      <c r="D187" s="66"/>
      <c r="E187" s="66"/>
      <c r="F187" s="66"/>
      <c r="G187" s="66"/>
      <c r="H187" s="66"/>
      <c r="I187" s="66"/>
      <c r="J187" s="66"/>
      <c r="K187" s="66"/>
      <c r="L187" s="66"/>
      <c r="M187" s="66"/>
      <c r="N187" s="66"/>
      <c r="O187" s="66"/>
    </row>
    <row r="188" spans="4:15" ht="12.75">
      <c r="D188" s="66"/>
      <c r="E188" s="66"/>
      <c r="F188" s="66"/>
      <c r="G188" s="66"/>
      <c r="H188" s="66"/>
      <c r="I188" s="66"/>
      <c r="J188" s="66"/>
      <c r="K188" s="66"/>
      <c r="L188" s="66"/>
      <c r="M188" s="66"/>
      <c r="N188" s="66"/>
      <c r="O188" s="66"/>
    </row>
    <row r="189" spans="4:15" ht="12.75">
      <c r="D189" s="66"/>
      <c r="E189" s="66"/>
      <c r="F189" s="66"/>
      <c r="G189" s="66"/>
      <c r="H189" s="66"/>
      <c r="I189" s="66"/>
      <c r="J189" s="66"/>
      <c r="K189" s="66"/>
      <c r="L189" s="66"/>
      <c r="M189" s="66"/>
      <c r="N189" s="66"/>
      <c r="O189" s="66"/>
    </row>
    <row r="190" spans="4:15" ht="12.75">
      <c r="D190" s="66"/>
      <c r="E190" s="66"/>
      <c r="F190" s="66"/>
      <c r="G190" s="66"/>
      <c r="H190" s="66"/>
      <c r="I190" s="66"/>
      <c r="J190" s="66"/>
      <c r="K190" s="66"/>
      <c r="L190" s="66"/>
      <c r="M190" s="66"/>
      <c r="N190" s="66"/>
      <c r="O190" s="66"/>
    </row>
    <row r="191" spans="4:15" ht="12.75">
      <c r="D191" s="66"/>
      <c r="E191" s="66"/>
      <c r="F191" s="66"/>
      <c r="G191" s="66"/>
      <c r="H191" s="66"/>
      <c r="I191" s="66"/>
      <c r="J191" s="66"/>
      <c r="K191" s="66"/>
      <c r="L191" s="66"/>
      <c r="M191" s="66"/>
      <c r="N191" s="66"/>
      <c r="O191" s="66"/>
    </row>
    <row r="192" spans="4:15" ht="12.75">
      <c r="D192" s="66"/>
      <c r="E192" s="66"/>
      <c r="F192" s="66"/>
      <c r="G192" s="66"/>
      <c r="H192" s="66"/>
      <c r="I192" s="66"/>
      <c r="J192" s="66"/>
      <c r="K192" s="66"/>
      <c r="L192" s="66"/>
      <c r="M192" s="66"/>
      <c r="N192" s="66"/>
      <c r="O192" s="66"/>
    </row>
    <row r="193" spans="4:15" ht="12.75">
      <c r="D193" s="66"/>
      <c r="E193" s="66"/>
      <c r="F193" s="66"/>
      <c r="G193" s="66"/>
      <c r="H193" s="66"/>
      <c r="I193" s="66"/>
      <c r="J193" s="66"/>
      <c r="K193" s="66"/>
      <c r="L193" s="66"/>
      <c r="M193" s="66"/>
      <c r="N193" s="66"/>
      <c r="O193" s="66"/>
    </row>
    <row r="194" spans="4:15" ht="12.75">
      <c r="D194" s="66"/>
      <c r="E194" s="66"/>
      <c r="F194" s="66"/>
      <c r="G194" s="66"/>
      <c r="H194" s="66"/>
      <c r="I194" s="66"/>
      <c r="J194" s="66"/>
      <c r="K194" s="66"/>
      <c r="L194" s="66"/>
      <c r="M194" s="66"/>
      <c r="N194" s="66"/>
      <c r="O194" s="66"/>
    </row>
    <row r="195" spans="4:15" ht="12.75">
      <c r="D195" s="66"/>
      <c r="E195" s="66"/>
      <c r="F195" s="66"/>
      <c r="G195" s="66"/>
      <c r="H195" s="66"/>
      <c r="I195" s="66"/>
      <c r="J195" s="66"/>
      <c r="K195" s="66"/>
      <c r="L195" s="66"/>
      <c r="M195" s="66"/>
      <c r="N195" s="66"/>
      <c r="O195" s="66"/>
    </row>
    <row r="196" spans="4:15" ht="12.75">
      <c r="D196" s="66"/>
      <c r="E196" s="66"/>
      <c r="F196" s="66"/>
      <c r="G196" s="66"/>
      <c r="H196" s="66"/>
      <c r="I196" s="66"/>
      <c r="J196" s="66"/>
      <c r="K196" s="66"/>
      <c r="L196" s="66"/>
      <c r="M196" s="66"/>
      <c r="N196" s="66"/>
      <c r="O196" s="66"/>
    </row>
    <row r="197" spans="4:15" ht="12.75">
      <c r="D197" s="66"/>
      <c r="E197" s="66"/>
      <c r="F197" s="66"/>
      <c r="G197" s="66"/>
      <c r="H197" s="66"/>
      <c r="I197" s="66"/>
      <c r="J197" s="66"/>
      <c r="K197" s="66"/>
      <c r="L197" s="66"/>
      <c r="M197" s="66"/>
      <c r="N197" s="66"/>
      <c r="O197" s="66"/>
    </row>
    <row r="198" spans="4:15" ht="12.75">
      <c r="D198" s="66"/>
      <c r="E198" s="66"/>
      <c r="F198" s="66"/>
      <c r="G198" s="66"/>
      <c r="H198" s="66"/>
      <c r="I198" s="66"/>
      <c r="J198" s="66"/>
      <c r="K198" s="66"/>
      <c r="L198" s="66"/>
      <c r="M198" s="66"/>
      <c r="N198" s="66"/>
      <c r="O198" s="66"/>
    </row>
    <row r="199" spans="4:15" ht="12.75">
      <c r="D199" s="66"/>
      <c r="E199" s="66"/>
      <c r="F199" s="66"/>
      <c r="G199" s="66"/>
      <c r="H199" s="66"/>
      <c r="I199" s="66"/>
      <c r="J199" s="66"/>
      <c r="K199" s="66"/>
      <c r="L199" s="66"/>
      <c r="M199" s="66"/>
      <c r="N199" s="66"/>
      <c r="O199" s="66"/>
    </row>
    <row r="200" spans="4:15" ht="12.75">
      <c r="D200" s="66"/>
      <c r="E200" s="66"/>
      <c r="F200" s="66"/>
      <c r="G200" s="66"/>
      <c r="H200" s="66"/>
      <c r="I200" s="66"/>
      <c r="J200" s="66"/>
      <c r="K200" s="66"/>
      <c r="L200" s="66"/>
      <c r="M200" s="66"/>
      <c r="N200" s="66"/>
      <c r="O200" s="66"/>
    </row>
    <row r="201" spans="4:15" ht="12.75">
      <c r="D201" s="66"/>
      <c r="E201" s="66"/>
      <c r="F201" s="66"/>
      <c r="G201" s="66"/>
      <c r="H201" s="66"/>
      <c r="I201" s="66"/>
      <c r="J201" s="66"/>
      <c r="K201" s="66"/>
      <c r="L201" s="66"/>
      <c r="M201" s="66"/>
      <c r="N201" s="66"/>
      <c r="O201" s="66"/>
    </row>
    <row r="202" spans="4:15" ht="12.75">
      <c r="D202" s="66"/>
      <c r="E202" s="66"/>
      <c r="F202" s="66"/>
      <c r="G202" s="66"/>
      <c r="H202" s="66"/>
      <c r="I202" s="66"/>
      <c r="J202" s="66"/>
      <c r="K202" s="66"/>
      <c r="L202" s="66"/>
      <c r="M202" s="66"/>
      <c r="N202" s="66"/>
      <c r="O202" s="66"/>
    </row>
    <row r="203" spans="4:15" ht="12.75">
      <c r="D203" s="66"/>
      <c r="E203" s="66"/>
      <c r="F203" s="66"/>
      <c r="G203" s="66"/>
      <c r="H203" s="66"/>
      <c r="I203" s="66"/>
      <c r="J203" s="66"/>
      <c r="K203" s="66"/>
      <c r="L203" s="66"/>
      <c r="M203" s="66"/>
      <c r="N203" s="66"/>
      <c r="O203" s="66"/>
    </row>
    <row r="204" spans="4:15" ht="12.75">
      <c r="D204" s="66"/>
      <c r="E204" s="66"/>
      <c r="F204" s="66"/>
      <c r="G204" s="66"/>
      <c r="H204" s="66"/>
      <c r="I204" s="66"/>
      <c r="J204" s="66"/>
      <c r="K204" s="66"/>
      <c r="L204" s="66"/>
      <c r="M204" s="66"/>
      <c r="N204" s="66"/>
      <c r="O204" s="66"/>
    </row>
    <row r="205" spans="4:15" ht="12.75">
      <c r="D205" s="66"/>
      <c r="E205" s="66"/>
      <c r="F205" s="66"/>
      <c r="G205" s="66"/>
      <c r="H205" s="66"/>
      <c r="I205" s="66"/>
      <c r="J205" s="66"/>
      <c r="K205" s="66"/>
      <c r="L205" s="66"/>
      <c r="M205" s="66"/>
      <c r="N205" s="66"/>
      <c r="O205" s="66"/>
    </row>
    <row r="206" spans="4:15" ht="12.75">
      <c r="D206" s="66"/>
      <c r="E206" s="66"/>
      <c r="F206" s="66"/>
      <c r="G206" s="66"/>
      <c r="H206" s="66"/>
      <c r="I206" s="66"/>
      <c r="J206" s="66"/>
      <c r="K206" s="66"/>
      <c r="L206" s="66"/>
      <c r="M206" s="66"/>
      <c r="N206" s="66"/>
      <c r="O206" s="66"/>
    </row>
    <row r="207" spans="4:15" ht="12.75">
      <c r="D207" s="66"/>
      <c r="E207" s="66"/>
      <c r="F207" s="66"/>
      <c r="G207" s="66"/>
      <c r="H207" s="66"/>
      <c r="I207" s="66"/>
      <c r="J207" s="66"/>
      <c r="K207" s="66"/>
      <c r="L207" s="66"/>
      <c r="M207" s="66"/>
      <c r="N207" s="66"/>
      <c r="O207" s="66"/>
    </row>
    <row r="208" spans="4:15" ht="12.75">
      <c r="D208" s="66"/>
      <c r="E208" s="66"/>
      <c r="F208" s="66"/>
      <c r="G208" s="66"/>
      <c r="H208" s="66"/>
      <c r="I208" s="66"/>
      <c r="J208" s="66"/>
      <c r="K208" s="66"/>
      <c r="L208" s="66"/>
      <c r="M208" s="66"/>
      <c r="N208" s="66"/>
      <c r="O208" s="66"/>
    </row>
    <row r="209" spans="4:15" ht="12.75">
      <c r="D209" s="66"/>
      <c r="E209" s="66"/>
      <c r="F209" s="66"/>
      <c r="G209" s="66"/>
      <c r="H209" s="66"/>
      <c r="I209" s="66"/>
      <c r="J209" s="66"/>
      <c r="K209" s="66"/>
      <c r="L209" s="66"/>
      <c r="M209" s="66"/>
      <c r="N209" s="66"/>
      <c r="O209" s="66"/>
    </row>
    <row r="210" spans="4:15" ht="12.75">
      <c r="D210" s="66"/>
      <c r="E210" s="66"/>
      <c r="F210" s="66"/>
      <c r="G210" s="66"/>
      <c r="H210" s="66"/>
      <c r="I210" s="66"/>
      <c r="J210" s="66"/>
      <c r="K210" s="66"/>
      <c r="L210" s="66"/>
      <c r="M210" s="66"/>
      <c r="N210" s="66"/>
      <c r="O210" s="66"/>
    </row>
    <row r="211" spans="4:15" ht="12.75">
      <c r="D211" s="66"/>
      <c r="E211" s="66"/>
      <c r="F211" s="66"/>
      <c r="G211" s="66"/>
      <c r="H211" s="66"/>
      <c r="I211" s="66"/>
      <c r="J211" s="66"/>
      <c r="K211" s="66"/>
      <c r="L211" s="66"/>
      <c r="M211" s="66"/>
      <c r="N211" s="66"/>
      <c r="O211" s="66"/>
    </row>
    <row r="212" spans="4:15" ht="12.75">
      <c r="D212" s="66"/>
      <c r="E212" s="66"/>
      <c r="F212" s="66"/>
      <c r="G212" s="66"/>
      <c r="H212" s="66"/>
      <c r="I212" s="66"/>
      <c r="J212" s="66"/>
      <c r="K212" s="66"/>
      <c r="L212" s="66"/>
      <c r="M212" s="66"/>
      <c r="N212" s="66"/>
      <c r="O212" s="66"/>
    </row>
    <row r="213" spans="4:15" ht="12.75">
      <c r="D213" s="66"/>
      <c r="E213" s="66"/>
      <c r="F213" s="66"/>
      <c r="G213" s="66"/>
      <c r="H213" s="66"/>
      <c r="I213" s="66"/>
      <c r="J213" s="66"/>
      <c r="K213" s="66"/>
      <c r="L213" s="66"/>
      <c r="M213" s="66"/>
      <c r="N213" s="66"/>
      <c r="O213" s="66"/>
    </row>
    <row r="214" spans="4:15" ht="12.75">
      <c r="D214" s="66"/>
      <c r="E214" s="66"/>
      <c r="F214" s="66"/>
      <c r="G214" s="66"/>
      <c r="H214" s="66"/>
      <c r="I214" s="66"/>
      <c r="J214" s="66"/>
      <c r="K214" s="66"/>
      <c r="L214" s="66"/>
      <c r="M214" s="66"/>
      <c r="N214" s="66"/>
      <c r="O214" s="66"/>
    </row>
    <row r="215" spans="4:15" ht="12.75">
      <c r="D215" s="66"/>
      <c r="E215" s="66"/>
      <c r="F215" s="66"/>
      <c r="G215" s="66"/>
      <c r="H215" s="66"/>
      <c r="I215" s="66"/>
      <c r="J215" s="66"/>
      <c r="K215" s="66"/>
      <c r="L215" s="66"/>
      <c r="M215" s="66"/>
      <c r="N215" s="66"/>
      <c r="O215" s="66"/>
    </row>
    <row r="216" spans="4:15" ht="12.75">
      <c r="D216" s="66"/>
      <c r="E216" s="66"/>
      <c r="F216" s="66"/>
      <c r="G216" s="66"/>
      <c r="H216" s="66"/>
      <c r="I216" s="66"/>
      <c r="J216" s="66"/>
      <c r="K216" s="66"/>
      <c r="L216" s="66"/>
      <c r="M216" s="66"/>
      <c r="N216" s="66"/>
      <c r="O216" s="66"/>
    </row>
    <row r="217" spans="4:15" ht="12.75">
      <c r="D217" s="66"/>
      <c r="E217" s="66"/>
      <c r="F217" s="66"/>
      <c r="G217" s="66"/>
      <c r="H217" s="66"/>
      <c r="I217" s="66"/>
      <c r="J217" s="66"/>
      <c r="K217" s="66"/>
      <c r="L217" s="66"/>
      <c r="M217" s="66"/>
      <c r="N217" s="66"/>
      <c r="O217" s="66"/>
    </row>
    <row r="218" spans="4:15" ht="12.75">
      <c r="D218" s="66"/>
      <c r="E218" s="66"/>
      <c r="F218" s="66"/>
      <c r="G218" s="66"/>
      <c r="H218" s="66"/>
      <c r="I218" s="66"/>
      <c r="J218" s="66"/>
      <c r="K218" s="66"/>
      <c r="L218" s="66"/>
      <c r="M218" s="66"/>
      <c r="N218" s="66"/>
      <c r="O218" s="66"/>
    </row>
    <row r="219" spans="4:15" ht="12.75">
      <c r="D219" s="66"/>
      <c r="E219" s="66"/>
      <c r="F219" s="66"/>
      <c r="G219" s="66"/>
      <c r="H219" s="66"/>
      <c r="I219" s="66"/>
      <c r="J219" s="66"/>
      <c r="K219" s="66"/>
      <c r="L219" s="66"/>
      <c r="M219" s="66"/>
      <c r="N219" s="66"/>
      <c r="O219" s="66"/>
    </row>
    <row r="220" spans="4:15" ht="12.75">
      <c r="D220" s="66"/>
      <c r="E220" s="66"/>
      <c r="F220" s="66"/>
      <c r="G220" s="66"/>
      <c r="H220" s="66"/>
      <c r="I220" s="66"/>
      <c r="J220" s="66"/>
      <c r="K220" s="66"/>
      <c r="L220" s="66"/>
      <c r="M220" s="66"/>
      <c r="N220" s="66"/>
      <c r="O220" s="66"/>
    </row>
    <row r="221" spans="4:15" ht="12.75">
      <c r="D221" s="66"/>
      <c r="E221" s="66"/>
      <c r="F221" s="66"/>
      <c r="G221" s="66"/>
      <c r="H221" s="66"/>
      <c r="I221" s="66"/>
      <c r="J221" s="66"/>
      <c r="K221" s="66"/>
      <c r="L221" s="66"/>
      <c r="M221" s="66"/>
      <c r="N221" s="66"/>
      <c r="O221" s="66"/>
    </row>
    <row r="222" spans="4:15" ht="12.75">
      <c r="D222" s="66"/>
      <c r="E222" s="66"/>
      <c r="F222" s="66"/>
      <c r="G222" s="66"/>
      <c r="H222" s="66"/>
      <c r="I222" s="66"/>
      <c r="J222" s="66"/>
      <c r="K222" s="66"/>
      <c r="L222" s="66"/>
      <c r="M222" s="66"/>
      <c r="N222" s="66"/>
      <c r="O222" s="66"/>
    </row>
    <row r="223" spans="4:15" ht="12.75">
      <c r="D223" s="66"/>
      <c r="E223" s="66"/>
      <c r="F223" s="66"/>
      <c r="G223" s="66"/>
      <c r="H223" s="66"/>
      <c r="I223" s="66"/>
      <c r="J223" s="66"/>
      <c r="K223" s="66"/>
      <c r="L223" s="66"/>
      <c r="M223" s="66"/>
      <c r="N223" s="66"/>
      <c r="O223" s="66"/>
    </row>
    <row r="224" spans="4:15" ht="12.75">
      <c r="D224" s="66"/>
      <c r="E224" s="66"/>
      <c r="F224" s="66"/>
      <c r="G224" s="66"/>
      <c r="H224" s="66"/>
      <c r="I224" s="66"/>
      <c r="J224" s="66"/>
      <c r="K224" s="66"/>
      <c r="L224" s="66"/>
      <c r="M224" s="66"/>
      <c r="N224" s="66"/>
      <c r="O224" s="66"/>
    </row>
    <row r="225" spans="4:15" ht="12.75">
      <c r="D225" s="66"/>
      <c r="E225" s="66"/>
      <c r="F225" s="66"/>
      <c r="G225" s="66"/>
      <c r="H225" s="66"/>
      <c r="I225" s="66"/>
      <c r="J225" s="66"/>
      <c r="K225" s="66"/>
      <c r="L225" s="66"/>
      <c r="M225" s="66"/>
      <c r="N225" s="66"/>
      <c r="O225" s="66"/>
    </row>
    <row r="226" spans="4:15" ht="12.75">
      <c r="D226" s="66"/>
      <c r="E226" s="66"/>
      <c r="F226" s="66"/>
      <c r="G226" s="66"/>
      <c r="H226" s="66"/>
      <c r="I226" s="66"/>
      <c r="J226" s="66"/>
      <c r="K226" s="66"/>
      <c r="L226" s="66"/>
      <c r="M226" s="66"/>
      <c r="N226" s="66"/>
      <c r="O226" s="66"/>
    </row>
    <row r="227" spans="4:15" ht="12.75">
      <c r="D227" s="66"/>
      <c r="E227" s="66"/>
      <c r="F227" s="66"/>
      <c r="G227" s="66"/>
      <c r="H227" s="66"/>
      <c r="I227" s="66"/>
      <c r="J227" s="66"/>
      <c r="K227" s="66"/>
      <c r="L227" s="66"/>
      <c r="M227" s="66"/>
      <c r="N227" s="66"/>
      <c r="O227" s="66"/>
    </row>
    <row r="228" spans="4:15" ht="12.75">
      <c r="D228" s="66"/>
      <c r="E228" s="66"/>
      <c r="F228" s="66"/>
      <c r="G228" s="66"/>
      <c r="H228" s="66"/>
      <c r="I228" s="66"/>
      <c r="J228" s="66"/>
      <c r="K228" s="66"/>
      <c r="L228" s="66"/>
      <c r="M228" s="66"/>
      <c r="N228" s="66"/>
      <c r="O228" s="66"/>
    </row>
    <row r="229" spans="4:15" ht="12.75">
      <c r="D229" s="66"/>
      <c r="E229" s="66"/>
      <c r="F229" s="66"/>
      <c r="G229" s="66"/>
      <c r="H229" s="66"/>
      <c r="I229" s="66"/>
      <c r="J229" s="66"/>
      <c r="K229" s="66"/>
      <c r="L229" s="66"/>
      <c r="M229" s="66"/>
      <c r="N229" s="66"/>
      <c r="O229" s="66"/>
    </row>
    <row r="230" spans="4:15" ht="12.75">
      <c r="D230" s="66"/>
      <c r="E230" s="66"/>
      <c r="F230" s="66"/>
      <c r="G230" s="66"/>
      <c r="H230" s="66"/>
      <c r="I230" s="66"/>
      <c r="J230" s="66"/>
      <c r="K230" s="66"/>
      <c r="L230" s="66"/>
      <c r="M230" s="66"/>
      <c r="N230" s="66"/>
      <c r="O230" s="66"/>
    </row>
    <row r="231" spans="4:15" ht="12.75">
      <c r="D231" s="66"/>
      <c r="E231" s="66"/>
      <c r="F231" s="66"/>
      <c r="G231" s="66"/>
      <c r="H231" s="66"/>
      <c r="I231" s="66"/>
      <c r="J231" s="66"/>
      <c r="K231" s="66"/>
      <c r="L231" s="66"/>
      <c r="M231" s="66"/>
      <c r="N231" s="66"/>
      <c r="O231" s="66"/>
    </row>
    <row r="232" spans="4:15" ht="12.75">
      <c r="D232" s="66"/>
      <c r="E232" s="66"/>
      <c r="F232" s="66"/>
      <c r="G232" s="66"/>
      <c r="H232" s="66"/>
      <c r="I232" s="66"/>
      <c r="J232" s="66"/>
      <c r="K232" s="66"/>
      <c r="L232" s="66"/>
      <c r="M232" s="66"/>
      <c r="N232" s="66"/>
      <c r="O232" s="66"/>
    </row>
    <row r="233" spans="4:15" ht="12.75">
      <c r="D233" s="66"/>
      <c r="E233" s="66"/>
      <c r="F233" s="66"/>
      <c r="G233" s="66"/>
      <c r="H233" s="66"/>
      <c r="I233" s="66"/>
      <c r="J233" s="66"/>
      <c r="K233" s="66"/>
      <c r="L233" s="66"/>
      <c r="M233" s="66"/>
      <c r="N233" s="66"/>
      <c r="O233" s="66"/>
    </row>
    <row r="234" spans="4:15" ht="12.75">
      <c r="D234" s="66"/>
      <c r="E234" s="66"/>
      <c r="F234" s="66"/>
      <c r="G234" s="66"/>
      <c r="H234" s="66"/>
      <c r="I234" s="66"/>
      <c r="J234" s="66"/>
      <c r="K234" s="66"/>
      <c r="L234" s="66"/>
      <c r="M234" s="66"/>
      <c r="N234" s="66"/>
      <c r="O234" s="66"/>
    </row>
    <row r="235" spans="4:15" ht="12.75">
      <c r="D235" s="66"/>
      <c r="E235" s="66"/>
      <c r="F235" s="66"/>
      <c r="G235" s="66"/>
      <c r="H235" s="66"/>
      <c r="I235" s="66"/>
      <c r="J235" s="66"/>
      <c r="K235" s="66"/>
      <c r="L235" s="66"/>
      <c r="M235" s="66"/>
      <c r="N235" s="66"/>
      <c r="O235" s="66"/>
    </row>
    <row r="236" spans="4:15" ht="12.75">
      <c r="D236" s="66"/>
      <c r="E236" s="66"/>
      <c r="F236" s="66"/>
      <c r="G236" s="66"/>
      <c r="H236" s="66"/>
      <c r="I236" s="66"/>
      <c r="J236" s="66"/>
      <c r="K236" s="66"/>
      <c r="L236" s="66"/>
      <c r="M236" s="66"/>
      <c r="N236" s="66"/>
      <c r="O236" s="66"/>
    </row>
    <row r="237" spans="4:15" ht="12.75">
      <c r="D237" s="66"/>
      <c r="E237" s="66"/>
      <c r="F237" s="66"/>
      <c r="G237" s="66"/>
      <c r="H237" s="66"/>
      <c r="I237" s="66"/>
      <c r="J237" s="66"/>
      <c r="K237" s="66"/>
      <c r="L237" s="66"/>
      <c r="M237" s="66"/>
      <c r="N237" s="66"/>
      <c r="O237" s="66"/>
    </row>
    <row r="238" spans="4:15" ht="12.75">
      <c r="D238" s="66"/>
      <c r="E238" s="66"/>
      <c r="F238" s="66"/>
      <c r="G238" s="66"/>
      <c r="H238" s="66"/>
      <c r="I238" s="66"/>
      <c r="J238" s="66"/>
      <c r="K238" s="66"/>
      <c r="L238" s="66"/>
      <c r="M238" s="66"/>
      <c r="N238" s="66"/>
      <c r="O238" s="66"/>
    </row>
    <row r="239" spans="4:15" ht="12.75">
      <c r="D239" s="66"/>
      <c r="E239" s="66"/>
      <c r="F239" s="66"/>
      <c r="G239" s="66"/>
      <c r="H239" s="66"/>
      <c r="I239" s="66"/>
      <c r="J239" s="66"/>
      <c r="K239" s="66"/>
      <c r="L239" s="66"/>
      <c r="M239" s="66"/>
      <c r="N239" s="66"/>
      <c r="O239" s="66"/>
    </row>
    <row r="240" spans="4:15" ht="12.75">
      <c r="D240" s="66"/>
      <c r="E240" s="66"/>
      <c r="F240" s="66"/>
      <c r="G240" s="66"/>
      <c r="H240" s="66"/>
      <c r="I240" s="66"/>
      <c r="J240" s="66"/>
      <c r="K240" s="66"/>
      <c r="L240" s="66"/>
      <c r="M240" s="66"/>
      <c r="N240" s="66"/>
      <c r="O240" s="66"/>
    </row>
    <row r="241" spans="4:15" ht="12.75">
      <c r="D241" s="66"/>
      <c r="E241" s="66"/>
      <c r="F241" s="66"/>
      <c r="G241" s="66"/>
      <c r="H241" s="66"/>
      <c r="I241" s="66"/>
      <c r="J241" s="66"/>
      <c r="K241" s="66"/>
      <c r="L241" s="66"/>
      <c r="M241" s="66"/>
      <c r="N241" s="66"/>
      <c r="O241" s="66"/>
    </row>
    <row r="242" spans="4:15" ht="12.75">
      <c r="D242" s="66"/>
      <c r="E242" s="66"/>
      <c r="F242" s="66"/>
      <c r="G242" s="66"/>
      <c r="H242" s="66"/>
      <c r="I242" s="66"/>
      <c r="J242" s="66"/>
      <c r="K242" s="66"/>
      <c r="L242" s="66"/>
      <c r="M242" s="66"/>
      <c r="N242" s="66"/>
      <c r="O242" s="66"/>
    </row>
    <row r="243" spans="4:15" ht="12.75">
      <c r="D243" s="66"/>
      <c r="E243" s="66"/>
      <c r="F243" s="66"/>
      <c r="G243" s="66"/>
      <c r="H243" s="66"/>
      <c r="I243" s="66"/>
      <c r="J243" s="66"/>
      <c r="K243" s="66"/>
      <c r="L243" s="66"/>
      <c r="M243" s="66"/>
      <c r="N243" s="66"/>
      <c r="O243" s="66"/>
    </row>
    <row r="244" spans="4:15" ht="12.75">
      <c r="D244" s="66"/>
      <c r="E244" s="66"/>
      <c r="F244" s="66"/>
      <c r="G244" s="66"/>
      <c r="H244" s="66"/>
      <c r="I244" s="66"/>
      <c r="J244" s="66"/>
      <c r="K244" s="66"/>
      <c r="L244" s="66"/>
      <c r="M244" s="66"/>
      <c r="N244" s="66"/>
      <c r="O244" s="66"/>
    </row>
    <row r="245" spans="4:15" ht="12.75">
      <c r="D245" s="66"/>
      <c r="E245" s="66"/>
      <c r="F245" s="66"/>
      <c r="G245" s="66"/>
      <c r="H245" s="66"/>
      <c r="I245" s="66"/>
      <c r="J245" s="66"/>
      <c r="K245" s="66"/>
      <c r="L245" s="66"/>
      <c r="M245" s="66"/>
      <c r="N245" s="66"/>
      <c r="O245" s="66"/>
    </row>
    <row r="246" spans="4:15" ht="12.75">
      <c r="D246" s="66"/>
      <c r="E246" s="66"/>
      <c r="F246" s="66"/>
      <c r="G246" s="66"/>
      <c r="H246" s="66"/>
      <c r="I246" s="66"/>
      <c r="J246" s="66"/>
      <c r="K246" s="66"/>
      <c r="L246" s="66"/>
      <c r="M246" s="66"/>
      <c r="N246" s="66"/>
      <c r="O246" s="66"/>
    </row>
    <row r="247" spans="4:15" ht="12.75">
      <c r="D247" s="66"/>
      <c r="E247" s="66"/>
      <c r="F247" s="66"/>
      <c r="G247" s="66"/>
      <c r="H247" s="66"/>
      <c r="I247" s="66"/>
      <c r="J247" s="66"/>
      <c r="K247" s="66"/>
      <c r="L247" s="66"/>
      <c r="M247" s="66"/>
      <c r="N247" s="66"/>
      <c r="O247" s="66"/>
    </row>
    <row r="248" spans="4:15" ht="12.75">
      <c r="D248" s="66"/>
      <c r="E248" s="66"/>
      <c r="F248" s="66"/>
      <c r="G248" s="66"/>
      <c r="H248" s="66"/>
      <c r="I248" s="66"/>
      <c r="J248" s="66"/>
      <c r="K248" s="66"/>
      <c r="L248" s="66"/>
      <c r="M248" s="66"/>
      <c r="N248" s="66"/>
      <c r="O248" s="66"/>
    </row>
    <row r="249" spans="4:15" ht="12.75">
      <c r="D249" s="66"/>
      <c r="E249" s="66"/>
      <c r="F249" s="66"/>
      <c r="G249" s="66"/>
      <c r="H249" s="66"/>
      <c r="I249" s="66"/>
      <c r="J249" s="66"/>
      <c r="K249" s="66"/>
      <c r="L249" s="66"/>
      <c r="M249" s="66"/>
      <c r="N249" s="66"/>
      <c r="O249" s="66"/>
    </row>
    <row r="250" spans="4:15" ht="12.75">
      <c r="D250" s="66"/>
      <c r="E250" s="66"/>
      <c r="F250" s="66"/>
      <c r="G250" s="66"/>
      <c r="H250" s="66"/>
      <c r="I250" s="66"/>
      <c r="J250" s="66"/>
      <c r="K250" s="66"/>
      <c r="L250" s="66"/>
      <c r="M250" s="66"/>
      <c r="N250" s="66"/>
      <c r="O250" s="66"/>
    </row>
    <row r="251" spans="4:15" ht="12.75">
      <c r="D251" s="66"/>
      <c r="E251" s="66"/>
      <c r="F251" s="66"/>
      <c r="G251" s="66"/>
      <c r="H251" s="66"/>
      <c r="I251" s="66"/>
      <c r="J251" s="66"/>
      <c r="K251" s="66"/>
      <c r="L251" s="66"/>
      <c r="M251" s="66"/>
      <c r="N251" s="66"/>
      <c r="O251" s="66"/>
    </row>
    <row r="252" spans="4:15" ht="12.75">
      <c r="D252" s="66"/>
      <c r="E252" s="66"/>
      <c r="F252" s="66"/>
      <c r="G252" s="66"/>
      <c r="H252" s="66"/>
      <c r="I252" s="66"/>
      <c r="J252" s="66"/>
      <c r="K252" s="66"/>
      <c r="L252" s="66"/>
      <c r="M252" s="66"/>
      <c r="N252" s="66"/>
      <c r="O252" s="66"/>
    </row>
    <row r="253" spans="4:15" ht="12.75">
      <c r="D253" s="66"/>
      <c r="E253" s="66"/>
      <c r="F253" s="66"/>
      <c r="G253" s="66"/>
      <c r="H253" s="66"/>
      <c r="I253" s="66"/>
      <c r="J253" s="66"/>
      <c r="K253" s="66"/>
      <c r="L253" s="66"/>
      <c r="M253" s="66"/>
      <c r="N253" s="66"/>
      <c r="O253" s="66"/>
    </row>
    <row r="254" spans="4:15" ht="12.75">
      <c r="D254" s="66"/>
      <c r="E254" s="66"/>
      <c r="F254" s="66"/>
      <c r="G254" s="66"/>
      <c r="H254" s="66"/>
      <c r="I254" s="66"/>
      <c r="J254" s="66"/>
      <c r="K254" s="66"/>
      <c r="L254" s="66"/>
      <c r="M254" s="66"/>
      <c r="N254" s="66"/>
      <c r="O254" s="66"/>
    </row>
    <row r="255" spans="4:15" ht="12.75">
      <c r="D255" s="66"/>
      <c r="E255" s="66"/>
      <c r="F255" s="66"/>
      <c r="G255" s="66"/>
      <c r="H255" s="66"/>
      <c r="I255" s="66"/>
      <c r="J255" s="66"/>
      <c r="K255" s="66"/>
      <c r="L255" s="66"/>
      <c r="M255" s="66"/>
      <c r="N255" s="66"/>
      <c r="O255" s="66"/>
    </row>
    <row r="256" spans="4:15" ht="12.75">
      <c r="D256" s="66"/>
      <c r="E256" s="66"/>
      <c r="F256" s="66"/>
      <c r="G256" s="66"/>
      <c r="H256" s="66"/>
      <c r="I256" s="66"/>
      <c r="J256" s="66"/>
      <c r="K256" s="66"/>
      <c r="L256" s="66"/>
      <c r="M256" s="66"/>
      <c r="N256" s="66"/>
      <c r="O256" s="66"/>
    </row>
    <row r="257" spans="4:15" ht="12.75">
      <c r="D257" s="66"/>
      <c r="E257" s="66"/>
      <c r="F257" s="66"/>
      <c r="G257" s="66"/>
      <c r="H257" s="66"/>
      <c r="I257" s="66"/>
      <c r="J257" s="66"/>
      <c r="K257" s="66"/>
      <c r="L257" s="66"/>
      <c r="M257" s="66"/>
      <c r="N257" s="66"/>
      <c r="O257" s="66"/>
    </row>
    <row r="258" spans="4:15" ht="12.75">
      <c r="D258" s="66"/>
      <c r="E258" s="66"/>
      <c r="F258" s="66"/>
      <c r="G258" s="66"/>
      <c r="H258" s="66"/>
      <c r="I258" s="66"/>
      <c r="J258" s="66"/>
      <c r="K258" s="66"/>
      <c r="L258" s="66"/>
      <c r="M258" s="66"/>
      <c r="N258" s="66"/>
      <c r="O258" s="66"/>
    </row>
    <row r="259" spans="4:15" ht="12.75">
      <c r="D259" s="66"/>
      <c r="E259" s="66"/>
      <c r="F259" s="66"/>
      <c r="G259" s="66"/>
      <c r="H259" s="66"/>
      <c r="I259" s="66"/>
      <c r="J259" s="66"/>
      <c r="K259" s="66"/>
      <c r="L259" s="66"/>
      <c r="M259" s="66"/>
      <c r="N259" s="66"/>
      <c r="O259" s="66"/>
    </row>
    <row r="260" spans="4:15" ht="12.75">
      <c r="D260" s="66"/>
      <c r="E260" s="66"/>
      <c r="F260" s="66"/>
      <c r="G260" s="66"/>
      <c r="H260" s="66"/>
      <c r="I260" s="66"/>
      <c r="J260" s="66"/>
      <c r="K260" s="66"/>
      <c r="L260" s="66"/>
      <c r="M260" s="66"/>
      <c r="N260" s="66"/>
      <c r="O260" s="66"/>
    </row>
    <row r="261" spans="4:15" ht="12.75">
      <c r="D261" s="66"/>
      <c r="E261" s="66"/>
      <c r="F261" s="66"/>
      <c r="G261" s="66"/>
      <c r="H261" s="66"/>
      <c r="I261" s="66"/>
      <c r="J261" s="66"/>
      <c r="K261" s="66"/>
      <c r="L261" s="66"/>
      <c r="M261" s="66"/>
      <c r="N261" s="66"/>
      <c r="O261" s="66"/>
    </row>
    <row r="262" spans="4:15" ht="12.75">
      <c r="D262" s="66"/>
      <c r="E262" s="66"/>
      <c r="F262" s="66"/>
      <c r="G262" s="66"/>
      <c r="H262" s="66"/>
      <c r="I262" s="66"/>
      <c r="J262" s="66"/>
      <c r="K262" s="66"/>
      <c r="L262" s="66"/>
      <c r="M262" s="66"/>
      <c r="N262" s="66"/>
      <c r="O262" s="66"/>
    </row>
    <row r="263" spans="4:15" ht="12.75">
      <c r="D263" s="66"/>
      <c r="E263" s="66"/>
      <c r="F263" s="66"/>
      <c r="G263" s="66"/>
      <c r="H263" s="66"/>
      <c r="I263" s="66"/>
      <c r="J263" s="66"/>
      <c r="K263" s="66"/>
      <c r="L263" s="66"/>
      <c r="M263" s="66"/>
      <c r="N263" s="66"/>
      <c r="O263" s="66"/>
    </row>
    <row r="264" spans="4:15" ht="12.75">
      <c r="D264" s="66"/>
      <c r="E264" s="66"/>
      <c r="F264" s="66"/>
      <c r="G264" s="66"/>
      <c r="H264" s="66"/>
      <c r="I264" s="66"/>
      <c r="J264" s="66"/>
      <c r="K264" s="66"/>
      <c r="L264" s="66"/>
      <c r="M264" s="66"/>
      <c r="N264" s="66"/>
      <c r="O264" s="66"/>
    </row>
    <row r="265" spans="4:15" ht="12.75">
      <c r="D265" s="66"/>
      <c r="E265" s="66"/>
      <c r="F265" s="66"/>
      <c r="G265" s="66"/>
      <c r="H265" s="66"/>
      <c r="I265" s="66"/>
      <c r="J265" s="66"/>
      <c r="K265" s="66"/>
      <c r="L265" s="66"/>
      <c r="M265" s="66"/>
      <c r="N265" s="66"/>
      <c r="O265" s="66"/>
    </row>
    <row r="266" spans="4:15" ht="12.75">
      <c r="D266" s="66"/>
      <c r="E266" s="66"/>
      <c r="F266" s="66"/>
      <c r="G266" s="66"/>
      <c r="H266" s="66"/>
      <c r="I266" s="66"/>
      <c r="J266" s="66"/>
      <c r="K266" s="66"/>
      <c r="L266" s="66"/>
      <c r="M266" s="66"/>
      <c r="N266" s="66"/>
      <c r="O266" s="66"/>
    </row>
    <row r="267" spans="4:15" ht="12.75">
      <c r="D267" s="66"/>
      <c r="E267" s="66"/>
      <c r="F267" s="66"/>
      <c r="G267" s="66"/>
      <c r="H267" s="66"/>
      <c r="I267" s="66"/>
      <c r="J267" s="66"/>
      <c r="K267" s="66"/>
      <c r="L267" s="66"/>
      <c r="M267" s="66"/>
      <c r="N267" s="66"/>
      <c r="O267" s="66"/>
    </row>
    <row r="268" spans="4:15" ht="12.75">
      <c r="D268" s="66"/>
      <c r="E268" s="66"/>
      <c r="F268" s="66"/>
      <c r="G268" s="66"/>
      <c r="H268" s="66"/>
      <c r="I268" s="66"/>
      <c r="J268" s="66"/>
      <c r="K268" s="66"/>
      <c r="L268" s="66"/>
      <c r="M268" s="66"/>
      <c r="N268" s="66"/>
      <c r="O268" s="66"/>
    </row>
    <row r="269" spans="4:15" ht="12.75">
      <c r="D269" s="66"/>
      <c r="E269" s="66"/>
      <c r="F269" s="66"/>
      <c r="G269" s="66"/>
      <c r="H269" s="66"/>
      <c r="I269" s="66"/>
      <c r="J269" s="66"/>
      <c r="K269" s="66"/>
      <c r="L269" s="66"/>
      <c r="M269" s="66"/>
      <c r="N269" s="66"/>
      <c r="O269" s="66"/>
    </row>
    <row r="270" spans="4:15" ht="12.75">
      <c r="D270" s="66"/>
      <c r="E270" s="66"/>
      <c r="F270" s="66"/>
      <c r="G270" s="66"/>
      <c r="H270" s="66"/>
      <c r="I270" s="66"/>
      <c r="J270" s="66"/>
      <c r="K270" s="66"/>
      <c r="L270" s="66"/>
      <c r="M270" s="66"/>
      <c r="N270" s="66"/>
      <c r="O270" s="66"/>
    </row>
    <row r="271" spans="4:15" ht="12.75">
      <c r="D271" s="66"/>
      <c r="E271" s="66"/>
      <c r="F271" s="66"/>
      <c r="G271" s="66"/>
      <c r="H271" s="66"/>
      <c r="I271" s="66"/>
      <c r="J271" s="66"/>
      <c r="K271" s="66"/>
      <c r="L271" s="66"/>
      <c r="M271" s="66"/>
      <c r="N271" s="66"/>
      <c r="O271" s="66"/>
    </row>
    <row r="272" spans="4:15" ht="12.75">
      <c r="D272" s="66"/>
      <c r="E272" s="66"/>
      <c r="F272" s="66"/>
      <c r="G272" s="66"/>
      <c r="H272" s="66"/>
      <c r="I272" s="66"/>
      <c r="J272" s="66"/>
      <c r="K272" s="66"/>
      <c r="L272" s="66"/>
      <c r="M272" s="66"/>
      <c r="N272" s="66"/>
      <c r="O272" s="66"/>
    </row>
    <row r="273" spans="4:15" ht="12.75">
      <c r="D273" s="66"/>
      <c r="E273" s="66"/>
      <c r="F273" s="66"/>
      <c r="G273" s="66"/>
      <c r="H273" s="66"/>
      <c r="I273" s="66"/>
      <c r="J273" s="66"/>
      <c r="K273" s="66"/>
      <c r="L273" s="66"/>
      <c r="M273" s="66"/>
      <c r="N273" s="66"/>
      <c r="O273" s="66"/>
    </row>
    <row r="274" spans="4:15" ht="12.75">
      <c r="D274" s="66"/>
      <c r="E274" s="66"/>
      <c r="F274" s="66"/>
      <c r="G274" s="66"/>
      <c r="H274" s="66"/>
      <c r="I274" s="66"/>
      <c r="J274" s="66"/>
      <c r="K274" s="66"/>
      <c r="L274" s="66"/>
      <c r="M274" s="66"/>
      <c r="N274" s="66"/>
      <c r="O274" s="66"/>
    </row>
    <row r="275" spans="4:15" ht="12.75">
      <c r="D275" s="66"/>
      <c r="E275" s="66"/>
      <c r="F275" s="66"/>
      <c r="G275" s="66"/>
      <c r="H275" s="66"/>
      <c r="I275" s="66"/>
      <c r="J275" s="66"/>
      <c r="K275" s="66"/>
      <c r="L275" s="66"/>
      <c r="M275" s="66"/>
      <c r="N275" s="66"/>
      <c r="O275" s="66"/>
    </row>
    <row r="276" spans="4:15" ht="12.75">
      <c r="D276" s="66"/>
      <c r="E276" s="66"/>
      <c r="F276" s="66"/>
      <c r="G276" s="66"/>
      <c r="H276" s="66"/>
      <c r="I276" s="66"/>
      <c r="J276" s="66"/>
      <c r="K276" s="66"/>
      <c r="L276" s="66"/>
      <c r="M276" s="66"/>
      <c r="N276" s="66"/>
      <c r="O276" s="66"/>
    </row>
    <row r="277" spans="4:15" ht="12.75">
      <c r="D277" s="66"/>
      <c r="E277" s="66"/>
      <c r="F277" s="66"/>
      <c r="G277" s="66"/>
      <c r="H277" s="66"/>
      <c r="I277" s="66"/>
      <c r="J277" s="66"/>
      <c r="K277" s="66"/>
      <c r="L277" s="66"/>
      <c r="M277" s="66"/>
      <c r="N277" s="66"/>
      <c r="O277" s="66"/>
    </row>
    <row r="278" spans="4:15" ht="12.75">
      <c r="D278" s="66"/>
      <c r="E278" s="66"/>
      <c r="F278" s="66"/>
      <c r="G278" s="66"/>
      <c r="H278" s="66"/>
      <c r="I278" s="66"/>
      <c r="J278" s="66"/>
      <c r="K278" s="66"/>
      <c r="L278" s="66"/>
      <c r="M278" s="66"/>
      <c r="N278" s="66"/>
      <c r="O278" s="66"/>
    </row>
    <row r="279" spans="4:15" ht="12.75">
      <c r="D279" s="66"/>
      <c r="E279" s="66"/>
      <c r="F279" s="66"/>
      <c r="G279" s="66"/>
      <c r="H279" s="66"/>
      <c r="I279" s="66"/>
      <c r="J279" s="66"/>
      <c r="K279" s="66"/>
      <c r="L279" s="66"/>
      <c r="M279" s="66"/>
      <c r="N279" s="66"/>
      <c r="O279" s="66"/>
    </row>
    <row r="280" spans="4:15" ht="12.75">
      <c r="D280" s="66"/>
      <c r="E280" s="66"/>
      <c r="F280" s="66"/>
      <c r="G280" s="66"/>
      <c r="H280" s="66"/>
      <c r="I280" s="66"/>
      <c r="J280" s="66"/>
      <c r="K280" s="66"/>
      <c r="L280" s="66"/>
      <c r="M280" s="66"/>
      <c r="N280" s="66"/>
      <c r="O280" s="66"/>
    </row>
    <row r="281" spans="4:15" ht="12.75">
      <c r="D281" s="66"/>
      <c r="E281" s="66"/>
      <c r="F281" s="66"/>
      <c r="G281" s="66"/>
      <c r="H281" s="66"/>
      <c r="I281" s="66"/>
      <c r="J281" s="66"/>
      <c r="K281" s="66"/>
      <c r="L281" s="66"/>
      <c r="M281" s="66"/>
      <c r="N281" s="66"/>
      <c r="O281" s="66"/>
    </row>
    <row r="282" spans="4:15" ht="12.75">
      <c r="D282" s="66"/>
      <c r="E282" s="66"/>
      <c r="F282" s="66"/>
      <c r="G282" s="66"/>
      <c r="H282" s="66"/>
      <c r="I282" s="66"/>
      <c r="J282" s="66"/>
      <c r="K282" s="66"/>
      <c r="L282" s="66"/>
      <c r="M282" s="66"/>
      <c r="N282" s="66"/>
      <c r="O282" s="66"/>
    </row>
    <row r="283" spans="4:15" ht="12.75">
      <c r="D283" s="66"/>
      <c r="E283" s="66"/>
      <c r="F283" s="66"/>
      <c r="G283" s="66"/>
      <c r="H283" s="66"/>
      <c r="I283" s="66"/>
      <c r="J283" s="66"/>
      <c r="K283" s="66"/>
      <c r="L283" s="66"/>
      <c r="M283" s="66"/>
      <c r="N283" s="66"/>
      <c r="O283" s="66"/>
    </row>
    <row r="284" spans="4:15" ht="12.75">
      <c r="D284" s="66"/>
      <c r="E284" s="66"/>
      <c r="F284" s="66"/>
      <c r="G284" s="66"/>
      <c r="H284" s="66"/>
      <c r="I284" s="66"/>
      <c r="J284" s="66"/>
      <c r="K284" s="66"/>
      <c r="L284" s="66"/>
      <c r="M284" s="66"/>
      <c r="N284" s="66"/>
      <c r="O284" s="66"/>
    </row>
    <row r="285" spans="4:15" ht="12.75">
      <c r="D285" s="66"/>
      <c r="E285" s="66"/>
      <c r="F285" s="66"/>
      <c r="G285" s="66"/>
      <c r="H285" s="66"/>
      <c r="I285" s="66"/>
      <c r="J285" s="66"/>
      <c r="K285" s="66"/>
      <c r="L285" s="66"/>
      <c r="M285" s="66"/>
      <c r="N285" s="66"/>
      <c r="O285" s="66"/>
    </row>
    <row r="286" spans="4:15" ht="12.75">
      <c r="D286" s="66"/>
      <c r="E286" s="66"/>
      <c r="F286" s="66"/>
      <c r="G286" s="66"/>
      <c r="H286" s="66"/>
      <c r="I286" s="66"/>
      <c r="J286" s="66"/>
      <c r="K286" s="66"/>
      <c r="L286" s="66"/>
      <c r="M286" s="66"/>
      <c r="N286" s="66"/>
      <c r="O286" s="66"/>
    </row>
    <row r="287" spans="4:15" ht="12.75">
      <c r="D287" s="66"/>
      <c r="E287" s="66"/>
      <c r="F287" s="66"/>
      <c r="G287" s="66"/>
      <c r="H287" s="66"/>
      <c r="I287" s="66"/>
      <c r="J287" s="66"/>
      <c r="K287" s="66"/>
      <c r="L287" s="66"/>
      <c r="M287" s="66"/>
      <c r="N287" s="66"/>
      <c r="O287" s="66"/>
    </row>
    <row r="288" spans="4:15" ht="12.75">
      <c r="D288" s="66"/>
      <c r="E288" s="66"/>
      <c r="F288" s="66"/>
      <c r="G288" s="66"/>
      <c r="H288" s="66"/>
      <c r="I288" s="66"/>
      <c r="J288" s="66"/>
      <c r="K288" s="66"/>
      <c r="L288" s="66"/>
      <c r="M288" s="66"/>
      <c r="N288" s="66"/>
      <c r="O288" s="66"/>
    </row>
    <row r="289" spans="4:15" ht="12.75">
      <c r="D289" s="66"/>
      <c r="E289" s="66"/>
      <c r="F289" s="66"/>
      <c r="G289" s="66"/>
      <c r="H289" s="66"/>
      <c r="I289" s="66"/>
      <c r="J289" s="66"/>
      <c r="K289" s="66"/>
      <c r="L289" s="66"/>
      <c r="M289" s="66"/>
      <c r="N289" s="66"/>
      <c r="O289" s="66"/>
    </row>
    <row r="290" spans="4:15" ht="12.75">
      <c r="D290" s="66"/>
      <c r="E290" s="66"/>
      <c r="F290" s="66"/>
      <c r="G290" s="66"/>
      <c r="H290" s="66"/>
      <c r="I290" s="66"/>
      <c r="J290" s="66"/>
      <c r="K290" s="66"/>
      <c r="L290" s="66"/>
      <c r="M290" s="66"/>
      <c r="N290" s="66"/>
      <c r="O290" s="66"/>
    </row>
    <row r="291" spans="4:15" ht="12.75">
      <c r="D291" s="66"/>
      <c r="E291" s="66"/>
      <c r="F291" s="66"/>
      <c r="G291" s="66"/>
      <c r="H291" s="66"/>
      <c r="I291" s="66"/>
      <c r="J291" s="66"/>
      <c r="K291" s="66"/>
      <c r="L291" s="66"/>
      <c r="M291" s="66"/>
      <c r="N291" s="66"/>
      <c r="O291" s="66"/>
    </row>
    <row r="292" spans="4:15" ht="12.75">
      <c r="D292" s="66"/>
      <c r="E292" s="66"/>
      <c r="F292" s="66"/>
      <c r="G292" s="66"/>
      <c r="H292" s="66"/>
      <c r="I292" s="66"/>
      <c r="J292" s="66"/>
      <c r="K292" s="66"/>
      <c r="L292" s="66"/>
      <c r="M292" s="66"/>
      <c r="N292" s="66"/>
      <c r="O292" s="66"/>
    </row>
    <row r="293" spans="4:15" ht="12.75">
      <c r="D293" s="66"/>
      <c r="E293" s="66"/>
      <c r="F293" s="66"/>
      <c r="G293" s="66"/>
      <c r="H293" s="66"/>
      <c r="I293" s="66"/>
      <c r="J293" s="66"/>
      <c r="K293" s="66"/>
      <c r="L293" s="66"/>
      <c r="M293" s="66"/>
      <c r="N293" s="66"/>
      <c r="O293" s="66"/>
    </row>
    <row r="294" spans="4:15" ht="12.75">
      <c r="D294" s="66"/>
      <c r="E294" s="66"/>
      <c r="F294" s="66"/>
      <c r="G294" s="66"/>
      <c r="H294" s="66"/>
      <c r="I294" s="66"/>
      <c r="J294" s="66"/>
      <c r="K294" s="66"/>
      <c r="L294" s="66"/>
      <c r="M294" s="66"/>
      <c r="N294" s="66"/>
      <c r="O294" s="66"/>
    </row>
    <row r="295" spans="4:15" ht="12.75">
      <c r="D295" s="66"/>
      <c r="E295" s="66"/>
      <c r="F295" s="66"/>
      <c r="G295" s="66"/>
      <c r="H295" s="66"/>
      <c r="I295" s="66"/>
      <c r="J295" s="66"/>
      <c r="K295" s="66"/>
      <c r="L295" s="66"/>
      <c r="M295" s="66"/>
      <c r="N295" s="66"/>
      <c r="O295" s="66"/>
    </row>
    <row r="296" spans="4:15" ht="12.75">
      <c r="D296" s="66"/>
      <c r="E296" s="66"/>
      <c r="F296" s="66"/>
      <c r="G296" s="66"/>
      <c r="H296" s="66"/>
      <c r="I296" s="66"/>
      <c r="J296" s="66"/>
      <c r="K296" s="66"/>
      <c r="L296" s="66"/>
      <c r="M296" s="66"/>
      <c r="N296" s="66"/>
      <c r="O296" s="66"/>
    </row>
    <row r="297" spans="4:15" ht="12.75">
      <c r="D297" s="66"/>
      <c r="E297" s="66"/>
      <c r="F297" s="66"/>
      <c r="G297" s="66"/>
      <c r="H297" s="66"/>
      <c r="I297" s="66"/>
      <c r="J297" s="66"/>
      <c r="K297" s="66"/>
      <c r="L297" s="66"/>
      <c r="M297" s="66"/>
      <c r="N297" s="66"/>
      <c r="O297" s="66"/>
    </row>
    <row r="298" spans="4:15" ht="12.75">
      <c r="D298" s="66"/>
      <c r="E298" s="66"/>
      <c r="F298" s="66"/>
      <c r="G298" s="66"/>
      <c r="H298" s="66"/>
      <c r="I298" s="66"/>
      <c r="J298" s="66"/>
      <c r="K298" s="66"/>
      <c r="L298" s="66"/>
      <c r="M298" s="66"/>
      <c r="N298" s="66"/>
      <c r="O298" s="66"/>
    </row>
    <row r="299" spans="4:15" ht="12.75">
      <c r="D299" s="66"/>
      <c r="E299" s="66"/>
      <c r="F299" s="66"/>
      <c r="G299" s="66"/>
      <c r="H299" s="66"/>
      <c r="I299" s="66"/>
      <c r="J299" s="66"/>
      <c r="K299" s="66"/>
      <c r="L299" s="66"/>
      <c r="M299" s="66"/>
      <c r="N299" s="66"/>
      <c r="O299" s="66"/>
    </row>
    <row r="300" spans="4:15" ht="12.75">
      <c r="D300" s="66"/>
      <c r="E300" s="66"/>
      <c r="F300" s="66"/>
      <c r="G300" s="66"/>
      <c r="H300" s="66"/>
      <c r="I300" s="66"/>
      <c r="J300" s="66"/>
      <c r="K300" s="66"/>
      <c r="L300" s="66"/>
      <c r="M300" s="66"/>
      <c r="N300" s="66"/>
      <c r="O300" s="66"/>
    </row>
    <row r="301" spans="4:15" ht="12.75">
      <c r="D301" s="66"/>
      <c r="E301" s="66"/>
      <c r="F301" s="66"/>
      <c r="G301" s="66"/>
      <c r="H301" s="66"/>
      <c r="I301" s="66"/>
      <c r="J301" s="66"/>
      <c r="K301" s="66"/>
      <c r="L301" s="66"/>
      <c r="M301" s="66"/>
      <c r="N301" s="66"/>
      <c r="O301" s="66"/>
    </row>
    <row r="302" spans="4:15" ht="12.75">
      <c r="D302" s="66"/>
      <c r="E302" s="66"/>
      <c r="F302" s="66"/>
      <c r="G302" s="66"/>
      <c r="H302" s="66"/>
      <c r="I302" s="66"/>
      <c r="J302" s="66"/>
      <c r="K302" s="66"/>
      <c r="L302" s="66"/>
      <c r="M302" s="66"/>
      <c r="N302" s="66"/>
      <c r="O302" s="66"/>
    </row>
    <row r="303" spans="4:15" ht="12.75">
      <c r="D303" s="66"/>
      <c r="E303" s="66"/>
      <c r="F303" s="66"/>
      <c r="G303" s="66"/>
      <c r="H303" s="66"/>
      <c r="I303" s="66"/>
      <c r="J303" s="66"/>
      <c r="K303" s="66"/>
      <c r="L303" s="66"/>
      <c r="M303" s="66"/>
      <c r="N303" s="66"/>
      <c r="O303" s="66"/>
    </row>
    <row r="304" spans="4:15" ht="12.75">
      <c r="D304" s="66"/>
      <c r="E304" s="66"/>
      <c r="F304" s="66"/>
      <c r="G304" s="66"/>
      <c r="H304" s="66"/>
      <c r="I304" s="66"/>
      <c r="J304" s="66"/>
      <c r="K304" s="66"/>
      <c r="L304" s="66"/>
      <c r="M304" s="66"/>
      <c r="N304" s="66"/>
      <c r="O304" s="66"/>
    </row>
    <row r="305" spans="4:15" ht="12.75">
      <c r="D305" s="66"/>
      <c r="E305" s="66"/>
      <c r="F305" s="66"/>
      <c r="G305" s="66"/>
      <c r="H305" s="66"/>
      <c r="I305" s="66"/>
      <c r="J305" s="66"/>
      <c r="K305" s="66"/>
      <c r="L305" s="66"/>
      <c r="M305" s="66"/>
      <c r="N305" s="66"/>
      <c r="O305" s="66"/>
    </row>
    <row r="306" spans="4:15" ht="12.75">
      <c r="D306" s="66"/>
      <c r="E306" s="66"/>
      <c r="F306" s="66"/>
      <c r="G306" s="66"/>
      <c r="H306" s="66"/>
      <c r="I306" s="66"/>
      <c r="J306" s="66"/>
      <c r="K306" s="66"/>
      <c r="L306" s="66"/>
      <c r="M306" s="66"/>
      <c r="N306" s="66"/>
      <c r="O306" s="66"/>
    </row>
    <row r="307" spans="4:15" ht="12.75">
      <c r="D307" s="66"/>
      <c r="E307" s="66"/>
      <c r="F307" s="66"/>
      <c r="G307" s="66"/>
      <c r="H307" s="66"/>
      <c r="I307" s="66"/>
      <c r="J307" s="66"/>
      <c r="K307" s="66"/>
      <c r="L307" s="66"/>
      <c r="M307" s="66"/>
      <c r="N307" s="66"/>
      <c r="O307" s="66"/>
    </row>
    <row r="308" spans="4:15" ht="12.75">
      <c r="D308" s="66"/>
      <c r="E308" s="66"/>
      <c r="F308" s="66"/>
      <c r="G308" s="66"/>
      <c r="H308" s="66"/>
      <c r="I308" s="66"/>
      <c r="J308" s="66"/>
      <c r="K308" s="66"/>
      <c r="L308" s="66"/>
      <c r="M308" s="66"/>
      <c r="N308" s="66"/>
      <c r="O308" s="66"/>
    </row>
    <row r="309" spans="4:15" ht="12.75">
      <c r="D309" s="66"/>
      <c r="E309" s="66"/>
      <c r="F309" s="66"/>
      <c r="G309" s="66"/>
      <c r="H309" s="66"/>
      <c r="I309" s="66"/>
      <c r="J309" s="66"/>
      <c r="K309" s="66"/>
      <c r="L309" s="66"/>
      <c r="M309" s="66"/>
      <c r="N309" s="66"/>
      <c r="O309" s="66"/>
    </row>
    <row r="310" spans="4:15" ht="12.75">
      <c r="D310" s="66"/>
      <c r="E310" s="66"/>
      <c r="F310" s="66"/>
      <c r="G310" s="66"/>
      <c r="H310" s="66"/>
      <c r="I310" s="66"/>
      <c r="J310" s="66"/>
      <c r="K310" s="66"/>
      <c r="L310" s="66"/>
      <c r="M310" s="66"/>
      <c r="N310" s="66"/>
      <c r="O310" s="66"/>
    </row>
    <row r="311" spans="4:15" ht="12.75">
      <c r="D311" s="66"/>
      <c r="E311" s="66"/>
      <c r="F311" s="66"/>
      <c r="G311" s="66"/>
      <c r="H311" s="66"/>
      <c r="I311" s="66"/>
      <c r="J311" s="66"/>
      <c r="K311" s="66"/>
      <c r="L311" s="66"/>
      <c r="M311" s="66"/>
      <c r="N311" s="66"/>
      <c r="O311" s="66"/>
    </row>
    <row r="312" spans="4:15" ht="12.75">
      <c r="D312" s="66"/>
      <c r="E312" s="66"/>
      <c r="F312" s="66"/>
      <c r="G312" s="66"/>
      <c r="H312" s="66"/>
      <c r="I312" s="66"/>
      <c r="J312" s="66"/>
      <c r="K312" s="66"/>
      <c r="L312" s="66"/>
      <c r="M312" s="66"/>
      <c r="N312" s="66"/>
      <c r="O312" s="66"/>
    </row>
    <row r="313" spans="4:15" ht="12.75">
      <c r="D313" s="66"/>
      <c r="E313" s="66"/>
      <c r="F313" s="66"/>
      <c r="G313" s="66"/>
      <c r="H313" s="66"/>
      <c r="I313" s="66"/>
      <c r="J313" s="66"/>
      <c r="K313" s="66"/>
      <c r="L313" s="66"/>
      <c r="M313" s="66"/>
      <c r="N313" s="66"/>
      <c r="O313" s="66"/>
    </row>
    <row r="314" spans="4:15" ht="12.75">
      <c r="D314" s="66"/>
      <c r="E314" s="66"/>
      <c r="F314" s="66"/>
      <c r="G314" s="66"/>
      <c r="H314" s="66"/>
      <c r="I314" s="66"/>
      <c r="J314" s="66"/>
      <c r="K314" s="66"/>
      <c r="L314" s="66"/>
      <c r="M314" s="66"/>
      <c r="N314" s="66"/>
      <c r="O314" s="66"/>
    </row>
    <row r="315" spans="4:15" ht="12.75">
      <c r="D315" s="66"/>
      <c r="E315" s="66"/>
      <c r="F315" s="66"/>
      <c r="G315" s="66"/>
      <c r="H315" s="66"/>
      <c r="I315" s="66"/>
      <c r="J315" s="66"/>
      <c r="K315" s="66"/>
      <c r="L315" s="66"/>
      <c r="M315" s="66"/>
      <c r="N315" s="66"/>
      <c r="O315" s="66"/>
    </row>
    <row r="316" spans="4:15" ht="12.75">
      <c r="D316" s="66"/>
      <c r="E316" s="66"/>
      <c r="F316" s="66"/>
      <c r="G316" s="66"/>
      <c r="H316" s="66"/>
      <c r="I316" s="66"/>
      <c r="J316" s="66"/>
      <c r="K316" s="66"/>
      <c r="L316" s="66"/>
      <c r="M316" s="66"/>
      <c r="N316" s="66"/>
      <c r="O316" s="66"/>
    </row>
    <row r="317" spans="4:15" ht="12.75">
      <c r="D317" s="66"/>
      <c r="E317" s="66"/>
      <c r="F317" s="66"/>
      <c r="G317" s="66"/>
      <c r="H317" s="66"/>
      <c r="I317" s="66"/>
      <c r="J317" s="66"/>
      <c r="K317" s="66"/>
      <c r="L317" s="66"/>
      <c r="M317" s="66"/>
      <c r="N317" s="66"/>
      <c r="O317" s="66"/>
    </row>
    <row r="318" spans="4:15" ht="12.75">
      <c r="D318" s="66"/>
      <c r="E318" s="66"/>
      <c r="F318" s="66"/>
      <c r="G318" s="66"/>
      <c r="H318" s="66"/>
      <c r="I318" s="66"/>
      <c r="J318" s="66"/>
      <c r="K318" s="66"/>
      <c r="L318" s="66"/>
      <c r="M318" s="66"/>
      <c r="N318" s="66"/>
      <c r="O318" s="66"/>
    </row>
    <row r="319" spans="4:15" ht="12.75">
      <c r="D319" s="66"/>
      <c r="E319" s="66"/>
      <c r="F319" s="66"/>
      <c r="G319" s="66"/>
      <c r="H319" s="66"/>
      <c r="I319" s="66"/>
      <c r="J319" s="66"/>
      <c r="K319" s="66"/>
      <c r="L319" s="66"/>
      <c r="M319" s="66"/>
      <c r="N319" s="66"/>
      <c r="O319" s="66"/>
    </row>
    <row r="320" spans="4:15" ht="12.75">
      <c r="D320" s="66"/>
      <c r="E320" s="66"/>
      <c r="F320" s="66"/>
      <c r="G320" s="66"/>
      <c r="H320" s="66"/>
      <c r="I320" s="66"/>
      <c r="J320" s="66"/>
      <c r="K320" s="66"/>
      <c r="L320" s="66"/>
      <c r="M320" s="66"/>
      <c r="N320" s="66"/>
      <c r="O320" s="66"/>
    </row>
    <row r="321" spans="4:15" ht="12.75">
      <c r="D321" s="66"/>
      <c r="E321" s="66"/>
      <c r="F321" s="66"/>
      <c r="G321" s="66"/>
      <c r="H321" s="66"/>
      <c r="I321" s="66"/>
      <c r="J321" s="66"/>
      <c r="K321" s="66"/>
      <c r="L321" s="66"/>
      <c r="M321" s="66"/>
      <c r="N321" s="66"/>
      <c r="O321" s="66"/>
    </row>
    <row r="322" spans="4:15" ht="12.75">
      <c r="D322" s="66"/>
      <c r="E322" s="66"/>
      <c r="F322" s="66"/>
      <c r="G322" s="66"/>
      <c r="H322" s="66"/>
      <c r="I322" s="66"/>
      <c r="J322" s="66"/>
      <c r="K322" s="66"/>
      <c r="L322" s="66"/>
      <c r="M322" s="66"/>
      <c r="N322" s="66"/>
      <c r="O322" s="66"/>
    </row>
    <row r="323" spans="4:15" ht="12.75">
      <c r="D323" s="66"/>
      <c r="E323" s="66"/>
      <c r="F323" s="66"/>
      <c r="G323" s="66"/>
      <c r="H323" s="66"/>
      <c r="I323" s="66"/>
      <c r="J323" s="66"/>
      <c r="K323" s="66"/>
      <c r="L323" s="66"/>
      <c r="M323" s="66"/>
      <c r="N323" s="66"/>
      <c r="O323" s="66"/>
    </row>
    <row r="324" spans="4:15" ht="12.75">
      <c r="D324" s="66"/>
      <c r="E324" s="66"/>
      <c r="F324" s="66"/>
      <c r="G324" s="66"/>
      <c r="H324" s="66"/>
      <c r="I324" s="66"/>
      <c r="J324" s="66"/>
      <c r="K324" s="66"/>
      <c r="L324" s="66"/>
      <c r="M324" s="66"/>
      <c r="N324" s="66"/>
      <c r="O324" s="66"/>
    </row>
    <row r="325" spans="4:15" ht="12.75">
      <c r="D325" s="66"/>
      <c r="E325" s="66"/>
      <c r="F325" s="66"/>
      <c r="G325" s="66"/>
      <c r="H325" s="66"/>
      <c r="I325" s="66"/>
      <c r="J325" s="66"/>
      <c r="K325" s="66"/>
      <c r="L325" s="66"/>
      <c r="M325" s="66"/>
      <c r="N325" s="66"/>
      <c r="O325" s="66"/>
    </row>
    <row r="326" spans="4:15" ht="12.75">
      <c r="D326" s="66"/>
      <c r="E326" s="66"/>
      <c r="F326" s="66"/>
      <c r="G326" s="66"/>
      <c r="H326" s="66"/>
      <c r="I326" s="66"/>
      <c r="J326" s="66"/>
      <c r="K326" s="66"/>
      <c r="L326" s="66"/>
      <c r="M326" s="66"/>
      <c r="N326" s="66"/>
      <c r="O326" s="66"/>
    </row>
    <row r="327" spans="4:15" ht="12.75">
      <c r="D327" s="66"/>
      <c r="E327" s="66"/>
      <c r="F327" s="66"/>
      <c r="G327" s="66"/>
      <c r="H327" s="66"/>
      <c r="I327" s="66"/>
      <c r="J327" s="66"/>
      <c r="K327" s="66"/>
      <c r="L327" s="66"/>
      <c r="M327" s="66"/>
      <c r="N327" s="66"/>
      <c r="O327" s="66"/>
    </row>
    <row r="328" spans="4:15" ht="12.75">
      <c r="D328" s="66"/>
      <c r="E328" s="66"/>
      <c r="F328" s="66"/>
      <c r="G328" s="66"/>
      <c r="H328" s="66"/>
      <c r="I328" s="66"/>
      <c r="J328" s="66"/>
      <c r="K328" s="66"/>
      <c r="L328" s="66"/>
      <c r="M328" s="66"/>
      <c r="N328" s="66"/>
      <c r="O328" s="66"/>
    </row>
    <row r="329" spans="4:15" ht="12.75">
      <c r="D329" s="66"/>
      <c r="E329" s="66"/>
      <c r="F329" s="66"/>
      <c r="G329" s="66"/>
      <c r="H329" s="66"/>
      <c r="I329" s="66"/>
      <c r="J329" s="66"/>
      <c r="K329" s="66"/>
      <c r="L329" s="66"/>
      <c r="M329" s="66"/>
      <c r="N329" s="66"/>
      <c r="O329" s="66"/>
    </row>
    <row r="330" spans="4:15" ht="12.75">
      <c r="D330" s="66"/>
      <c r="E330" s="66"/>
      <c r="F330" s="66"/>
      <c r="G330" s="66"/>
      <c r="H330" s="66"/>
      <c r="I330" s="66"/>
      <c r="J330" s="66"/>
      <c r="K330" s="66"/>
      <c r="L330" s="66"/>
      <c r="M330" s="66"/>
      <c r="N330" s="66"/>
      <c r="O330" s="66"/>
    </row>
    <row r="331" spans="4:15" ht="12.75">
      <c r="D331" s="66"/>
      <c r="E331" s="66"/>
      <c r="F331" s="66"/>
      <c r="G331" s="66"/>
      <c r="H331" s="66"/>
      <c r="I331" s="66"/>
      <c r="J331" s="66"/>
      <c r="K331" s="66"/>
      <c r="L331" s="66"/>
      <c r="M331" s="66"/>
      <c r="N331" s="66"/>
      <c r="O331" s="66"/>
    </row>
    <row r="332" spans="4:15" ht="12.75">
      <c r="D332" s="66"/>
      <c r="E332" s="66"/>
      <c r="F332" s="66"/>
      <c r="G332" s="66"/>
      <c r="H332" s="66"/>
      <c r="I332" s="66"/>
      <c r="J332" s="66"/>
      <c r="K332" s="66"/>
      <c r="L332" s="66"/>
      <c r="M332" s="66"/>
      <c r="N332" s="66"/>
      <c r="O332" s="66"/>
    </row>
    <row r="333" spans="4:15" ht="12.75">
      <c r="D333" s="66"/>
      <c r="E333" s="66"/>
      <c r="F333" s="66"/>
      <c r="G333" s="66"/>
      <c r="H333" s="66"/>
      <c r="I333" s="66"/>
      <c r="J333" s="66"/>
      <c r="K333" s="66"/>
      <c r="L333" s="66"/>
      <c r="M333" s="66"/>
      <c r="N333" s="66"/>
      <c r="O333" s="66"/>
    </row>
    <row r="334" spans="4:15" ht="12.75">
      <c r="D334" s="66"/>
      <c r="E334" s="66"/>
      <c r="F334" s="66"/>
      <c r="G334" s="66"/>
      <c r="H334" s="66"/>
      <c r="I334" s="66"/>
      <c r="J334" s="66"/>
      <c r="K334" s="66"/>
      <c r="L334" s="66"/>
      <c r="M334" s="66"/>
      <c r="N334" s="66"/>
      <c r="O334" s="66"/>
    </row>
    <row r="335" spans="4:15" ht="12.75">
      <c r="D335" s="66"/>
      <c r="E335" s="66"/>
      <c r="F335" s="66"/>
      <c r="G335" s="66"/>
      <c r="H335" s="66"/>
      <c r="I335" s="66"/>
      <c r="J335" s="66"/>
      <c r="K335" s="66"/>
      <c r="L335" s="66"/>
      <c r="M335" s="66"/>
      <c r="N335" s="66"/>
      <c r="O335" s="66"/>
    </row>
    <row r="336" spans="4:15" ht="12.75">
      <c r="D336" s="66"/>
      <c r="E336" s="66"/>
      <c r="F336" s="66"/>
      <c r="G336" s="66"/>
      <c r="H336" s="66"/>
      <c r="I336" s="66"/>
      <c r="J336" s="66"/>
      <c r="K336" s="66"/>
      <c r="L336" s="66"/>
      <c r="M336" s="66"/>
      <c r="N336" s="66"/>
      <c r="O336" s="66"/>
    </row>
    <row r="337" spans="4:15" ht="12.75">
      <c r="D337" s="66"/>
      <c r="E337" s="66"/>
      <c r="F337" s="66"/>
      <c r="G337" s="66"/>
      <c r="H337" s="66"/>
      <c r="I337" s="66"/>
      <c r="J337" s="66"/>
      <c r="K337" s="66"/>
      <c r="L337" s="66"/>
      <c r="M337" s="66"/>
      <c r="N337" s="66"/>
      <c r="O337" s="66"/>
    </row>
    <row r="338" spans="4:15" ht="12.75">
      <c r="D338" s="66"/>
      <c r="E338" s="66"/>
      <c r="F338" s="66"/>
      <c r="G338" s="66"/>
      <c r="H338" s="66"/>
      <c r="I338" s="66"/>
      <c r="J338" s="66"/>
      <c r="K338" s="66"/>
      <c r="L338" s="66"/>
      <c r="M338" s="66"/>
      <c r="N338" s="66"/>
      <c r="O338" s="66"/>
    </row>
    <row r="339" spans="4:15" ht="12.75">
      <c r="D339" s="66"/>
      <c r="E339" s="66"/>
      <c r="F339" s="66"/>
      <c r="G339" s="66"/>
      <c r="H339" s="66"/>
      <c r="I339" s="66"/>
      <c r="J339" s="66"/>
      <c r="K339" s="66"/>
      <c r="L339" s="66"/>
      <c r="M339" s="66"/>
      <c r="N339" s="66"/>
      <c r="O339" s="66"/>
    </row>
    <row r="340" spans="4:15" ht="12.75">
      <c r="D340" s="66"/>
      <c r="E340" s="66"/>
      <c r="F340" s="66"/>
      <c r="G340" s="66"/>
      <c r="H340" s="66"/>
      <c r="I340" s="66"/>
      <c r="J340" s="66"/>
      <c r="K340" s="66"/>
      <c r="L340" s="66"/>
      <c r="M340" s="66"/>
      <c r="N340" s="66"/>
      <c r="O340" s="66"/>
    </row>
    <row r="341" spans="4:15" ht="12.75">
      <c r="D341" s="66"/>
      <c r="E341" s="66"/>
      <c r="F341" s="66"/>
      <c r="G341" s="66"/>
      <c r="H341" s="66"/>
      <c r="I341" s="66"/>
      <c r="J341" s="66"/>
      <c r="K341" s="66"/>
      <c r="L341" s="66"/>
      <c r="M341" s="66"/>
      <c r="N341" s="66"/>
      <c r="O341" s="66"/>
    </row>
    <row r="342" spans="4:15" ht="12.75">
      <c r="D342" s="66"/>
      <c r="E342" s="66"/>
      <c r="F342" s="66"/>
      <c r="G342" s="66"/>
      <c r="H342" s="66"/>
      <c r="I342" s="66"/>
      <c r="J342" s="66"/>
      <c r="K342" s="66"/>
      <c r="L342" s="66"/>
      <c r="M342" s="66"/>
      <c r="N342" s="66"/>
      <c r="O342" s="66"/>
    </row>
    <row r="343" spans="4:15" ht="12.75">
      <c r="D343" s="66"/>
      <c r="E343" s="66"/>
      <c r="F343" s="66"/>
      <c r="G343" s="66"/>
      <c r="H343" s="66"/>
      <c r="I343" s="66"/>
      <c r="J343" s="66"/>
      <c r="K343" s="66"/>
      <c r="L343" s="66"/>
      <c r="M343" s="66"/>
      <c r="N343" s="66"/>
      <c r="O343" s="66"/>
    </row>
    <row r="344" spans="4:15" ht="12.75">
      <c r="D344" s="66"/>
      <c r="E344" s="66"/>
      <c r="F344" s="66"/>
      <c r="G344" s="66"/>
      <c r="H344" s="66"/>
      <c r="I344" s="66"/>
      <c r="J344" s="66"/>
      <c r="K344" s="66"/>
      <c r="L344" s="66"/>
      <c r="M344" s="66"/>
      <c r="N344" s="66"/>
      <c r="O344" s="66"/>
    </row>
    <row r="345" spans="4:15" ht="12.75">
      <c r="D345" s="66"/>
      <c r="E345" s="66"/>
      <c r="F345" s="66"/>
      <c r="G345" s="66"/>
      <c r="H345" s="66"/>
      <c r="I345" s="66"/>
      <c r="J345" s="66"/>
      <c r="K345" s="66"/>
      <c r="L345" s="66"/>
      <c r="M345" s="66"/>
      <c r="N345" s="66"/>
      <c r="O345" s="66"/>
    </row>
    <row r="346" spans="4:15" ht="12.75">
      <c r="D346" s="66"/>
      <c r="E346" s="66"/>
      <c r="F346" s="66"/>
      <c r="G346" s="66"/>
      <c r="H346" s="66"/>
      <c r="I346" s="66"/>
      <c r="J346" s="66"/>
      <c r="K346" s="66"/>
      <c r="L346" s="66"/>
      <c r="M346" s="66"/>
      <c r="N346" s="66"/>
      <c r="O346" s="66"/>
    </row>
    <row r="347" spans="4:15" ht="12.75">
      <c r="D347" s="66"/>
      <c r="E347" s="66"/>
      <c r="F347" s="66"/>
      <c r="G347" s="66"/>
      <c r="H347" s="66"/>
      <c r="I347" s="66"/>
      <c r="J347" s="66"/>
      <c r="K347" s="66"/>
      <c r="L347" s="66"/>
      <c r="M347" s="66"/>
      <c r="N347" s="66"/>
      <c r="O347" s="66"/>
    </row>
    <row r="348" spans="4:15" ht="12.75">
      <c r="D348" s="66"/>
      <c r="E348" s="66"/>
      <c r="F348" s="66"/>
      <c r="G348" s="66"/>
      <c r="H348" s="66"/>
      <c r="I348" s="66"/>
      <c r="J348" s="66"/>
      <c r="K348" s="66"/>
      <c r="L348" s="66"/>
      <c r="M348" s="66"/>
      <c r="N348" s="66"/>
      <c r="O348" s="66"/>
    </row>
    <row r="349" spans="4:15" ht="12.75">
      <c r="D349" s="66"/>
      <c r="E349" s="66"/>
      <c r="F349" s="66"/>
      <c r="G349" s="66"/>
      <c r="H349" s="66"/>
      <c r="I349" s="66"/>
      <c r="J349" s="66"/>
      <c r="K349" s="66"/>
      <c r="L349" s="66"/>
      <c r="M349" s="66"/>
      <c r="N349" s="66"/>
      <c r="O349" s="66"/>
    </row>
    <row r="350" spans="4:15" ht="12.75">
      <c r="D350" s="66"/>
      <c r="E350" s="66"/>
      <c r="F350" s="66"/>
      <c r="G350" s="66"/>
      <c r="H350" s="66"/>
      <c r="I350" s="66"/>
      <c r="J350" s="66"/>
      <c r="K350" s="66"/>
      <c r="L350" s="66"/>
      <c r="M350" s="66"/>
      <c r="N350" s="66"/>
      <c r="O350" s="66"/>
    </row>
    <row r="351" spans="4:15" ht="12.75">
      <c r="D351" s="66"/>
      <c r="E351" s="66"/>
      <c r="F351" s="66"/>
      <c r="G351" s="66"/>
      <c r="H351" s="66"/>
      <c r="I351" s="66"/>
      <c r="J351" s="66"/>
      <c r="K351" s="66"/>
      <c r="L351" s="66"/>
      <c r="M351" s="66"/>
      <c r="N351" s="66"/>
      <c r="O351" s="66"/>
    </row>
    <row r="352" spans="4:15" ht="12.75">
      <c r="D352" s="66"/>
      <c r="E352" s="66"/>
      <c r="F352" s="66"/>
      <c r="G352" s="66"/>
      <c r="H352" s="66"/>
      <c r="I352" s="66"/>
      <c r="J352" s="66"/>
      <c r="K352" s="66"/>
      <c r="L352" s="66"/>
      <c r="M352" s="66"/>
      <c r="N352" s="66"/>
      <c r="O352" s="66"/>
    </row>
    <row r="353" spans="4:15" ht="12.75">
      <c r="D353" s="66"/>
      <c r="E353" s="66"/>
      <c r="F353" s="66"/>
      <c r="G353" s="66"/>
      <c r="H353" s="66"/>
      <c r="I353" s="66"/>
      <c r="J353" s="66"/>
      <c r="K353" s="66"/>
      <c r="L353" s="66"/>
      <c r="M353" s="66"/>
      <c r="N353" s="66"/>
      <c r="O353" s="66"/>
    </row>
    <row r="354" spans="4:15" ht="12.75">
      <c r="D354" s="66"/>
      <c r="E354" s="66"/>
      <c r="F354" s="66"/>
      <c r="G354" s="66"/>
      <c r="H354" s="66"/>
      <c r="I354" s="66"/>
      <c r="J354" s="66"/>
      <c r="K354" s="66"/>
      <c r="L354" s="66"/>
      <c r="M354" s="66"/>
      <c r="N354" s="66"/>
      <c r="O354" s="66"/>
    </row>
    <row r="355" spans="4:15" ht="12.75">
      <c r="D355" s="66"/>
      <c r="E355" s="66"/>
      <c r="F355" s="66"/>
      <c r="G355" s="66"/>
      <c r="H355" s="66"/>
      <c r="I355" s="66"/>
      <c r="J355" s="66"/>
      <c r="K355" s="66"/>
      <c r="L355" s="66"/>
      <c r="M355" s="66"/>
      <c r="N355" s="66"/>
      <c r="O355" s="66"/>
    </row>
    <row r="356" spans="4:15" ht="12.75">
      <c r="D356" s="66"/>
      <c r="E356" s="66"/>
      <c r="F356" s="66"/>
      <c r="G356" s="66"/>
      <c r="H356" s="66"/>
      <c r="I356" s="66"/>
      <c r="J356" s="66"/>
      <c r="K356" s="66"/>
      <c r="L356" s="66"/>
      <c r="M356" s="66"/>
      <c r="N356" s="66"/>
      <c r="O356" s="66"/>
    </row>
    <row r="357" spans="4:15" ht="12.75">
      <c r="D357" s="66"/>
      <c r="E357" s="66"/>
      <c r="F357" s="66"/>
      <c r="G357" s="66"/>
      <c r="H357" s="66"/>
      <c r="I357" s="66"/>
      <c r="J357" s="66"/>
      <c r="K357" s="66"/>
      <c r="L357" s="66"/>
      <c r="M357" s="66"/>
      <c r="N357" s="66"/>
      <c r="O357" s="66"/>
    </row>
    <row r="358" spans="4:15" ht="12.75">
      <c r="D358" s="66"/>
      <c r="E358" s="66"/>
      <c r="F358" s="66"/>
      <c r="G358" s="66"/>
      <c r="H358" s="66"/>
      <c r="I358" s="66"/>
      <c r="J358" s="66"/>
      <c r="K358" s="66"/>
      <c r="L358" s="66"/>
      <c r="M358" s="66"/>
      <c r="N358" s="66"/>
      <c r="O358" s="66"/>
    </row>
    <row r="359" spans="4:15" ht="12.75">
      <c r="D359" s="66"/>
      <c r="E359" s="66"/>
      <c r="F359" s="66"/>
      <c r="G359" s="66"/>
      <c r="H359" s="66"/>
      <c r="I359" s="66"/>
      <c r="J359" s="66"/>
      <c r="K359" s="66"/>
      <c r="L359" s="66"/>
      <c r="M359" s="66"/>
      <c r="N359" s="66"/>
      <c r="O359" s="66"/>
    </row>
    <row r="360" spans="4:15" ht="12.75">
      <c r="D360" s="66"/>
      <c r="E360" s="66"/>
      <c r="F360" s="66"/>
      <c r="G360" s="66"/>
      <c r="H360" s="66"/>
      <c r="I360" s="66"/>
      <c r="J360" s="66"/>
      <c r="K360" s="66"/>
      <c r="L360" s="66"/>
      <c r="M360" s="66"/>
      <c r="N360" s="66"/>
      <c r="O360" s="66"/>
    </row>
    <row r="361" spans="4:15" ht="12.75">
      <c r="D361" s="66"/>
      <c r="E361" s="66"/>
      <c r="F361" s="66"/>
      <c r="G361" s="66"/>
      <c r="H361" s="66"/>
      <c r="I361" s="66"/>
      <c r="J361" s="66"/>
      <c r="K361" s="66"/>
      <c r="L361" s="66"/>
      <c r="M361" s="66"/>
      <c r="N361" s="66"/>
      <c r="O361" s="66"/>
    </row>
    <row r="362" spans="4:15" ht="12.75">
      <c r="D362" s="66"/>
      <c r="E362" s="66"/>
      <c r="F362" s="66"/>
      <c r="G362" s="66"/>
      <c r="H362" s="66"/>
      <c r="I362" s="66"/>
      <c r="J362" s="66"/>
      <c r="K362" s="66"/>
      <c r="L362" s="66"/>
      <c r="M362" s="66"/>
      <c r="N362" s="66"/>
      <c r="O362" s="66"/>
    </row>
    <row r="363" spans="4:15" ht="12.75">
      <c r="D363" s="66"/>
      <c r="E363" s="66"/>
      <c r="F363" s="66"/>
      <c r="G363" s="66"/>
      <c r="H363" s="66"/>
      <c r="I363" s="66"/>
      <c r="J363" s="66"/>
      <c r="K363" s="66"/>
      <c r="L363" s="66"/>
      <c r="M363" s="66"/>
      <c r="N363" s="66"/>
      <c r="O363" s="66"/>
    </row>
    <row r="364" spans="4:15" ht="12.75">
      <c r="D364" s="66"/>
      <c r="E364" s="66"/>
      <c r="F364" s="66"/>
      <c r="G364" s="66"/>
      <c r="H364" s="66"/>
      <c r="I364" s="66"/>
      <c r="J364" s="66"/>
      <c r="K364" s="66"/>
      <c r="L364" s="66"/>
      <c r="M364" s="66"/>
      <c r="N364" s="66"/>
      <c r="O364" s="66"/>
    </row>
    <row r="365" spans="4:15" ht="12.75">
      <c r="D365" s="66"/>
      <c r="E365" s="66"/>
      <c r="F365" s="66"/>
      <c r="G365" s="66"/>
      <c r="H365" s="66"/>
      <c r="I365" s="66"/>
      <c r="J365" s="66"/>
      <c r="K365" s="66"/>
      <c r="L365" s="66"/>
      <c r="M365" s="66"/>
      <c r="N365" s="66"/>
      <c r="O365" s="66"/>
    </row>
    <row r="366" spans="4:15" ht="12.75">
      <c r="D366" s="66"/>
      <c r="E366" s="66"/>
      <c r="F366" s="66"/>
      <c r="G366" s="66"/>
      <c r="H366" s="66"/>
      <c r="I366" s="66"/>
      <c r="J366" s="66"/>
      <c r="K366" s="66"/>
      <c r="L366" s="66"/>
      <c r="M366" s="66"/>
      <c r="N366" s="66"/>
      <c r="O366" s="66"/>
    </row>
    <row r="367" spans="4:15" ht="12.75">
      <c r="D367" s="66"/>
      <c r="E367" s="66"/>
      <c r="F367" s="66"/>
      <c r="G367" s="66"/>
      <c r="H367" s="66"/>
      <c r="I367" s="66"/>
      <c r="J367" s="66"/>
      <c r="K367" s="66"/>
      <c r="L367" s="66"/>
      <c r="M367" s="66"/>
      <c r="N367" s="66"/>
      <c r="O367" s="66"/>
    </row>
    <row r="368" spans="4:15" ht="12.75">
      <c r="D368" s="66"/>
      <c r="E368" s="66"/>
      <c r="F368" s="66"/>
      <c r="G368" s="66"/>
      <c r="H368" s="66"/>
      <c r="I368" s="66"/>
      <c r="J368" s="66"/>
      <c r="K368" s="66"/>
      <c r="L368" s="66"/>
      <c r="M368" s="66"/>
      <c r="N368" s="66"/>
      <c r="O368" s="66"/>
    </row>
    <row r="369" spans="4:15" ht="12.75">
      <c r="D369" s="66"/>
      <c r="E369" s="66"/>
      <c r="F369" s="66"/>
      <c r="G369" s="66"/>
      <c r="H369" s="66"/>
      <c r="I369" s="66"/>
      <c r="J369" s="66"/>
      <c r="K369" s="66"/>
      <c r="L369" s="66"/>
      <c r="M369" s="66"/>
      <c r="N369" s="66"/>
      <c r="O369" s="66"/>
    </row>
    <row r="370" spans="4:15" ht="12.75">
      <c r="D370" s="66"/>
      <c r="E370" s="66"/>
      <c r="F370" s="66"/>
      <c r="G370" s="66"/>
      <c r="H370" s="66"/>
      <c r="I370" s="66"/>
      <c r="J370" s="66"/>
      <c r="K370" s="66"/>
      <c r="L370" s="66"/>
      <c r="M370" s="66"/>
      <c r="N370" s="66"/>
      <c r="O370" s="66"/>
    </row>
    <row r="371" spans="4:15" ht="12.75">
      <c r="D371" s="66"/>
      <c r="E371" s="66"/>
      <c r="F371" s="66"/>
      <c r="G371" s="66"/>
      <c r="H371" s="66"/>
      <c r="I371" s="66"/>
      <c r="J371" s="66"/>
      <c r="K371" s="66"/>
      <c r="L371" s="66"/>
      <c r="M371" s="66"/>
      <c r="N371" s="66"/>
      <c r="O371" s="66"/>
    </row>
    <row r="372" spans="4:15" ht="12.75">
      <c r="D372" s="66"/>
      <c r="E372" s="66"/>
      <c r="F372" s="66"/>
      <c r="G372" s="66"/>
      <c r="H372" s="66"/>
      <c r="I372" s="66"/>
      <c r="J372" s="66"/>
      <c r="K372" s="66"/>
      <c r="L372" s="66"/>
      <c r="M372" s="66"/>
      <c r="N372" s="66"/>
      <c r="O372" s="66"/>
    </row>
    <row r="373" spans="4:15" ht="12.75">
      <c r="D373" s="66"/>
      <c r="E373" s="66"/>
      <c r="F373" s="66"/>
      <c r="G373" s="66"/>
      <c r="H373" s="66"/>
      <c r="I373" s="66"/>
      <c r="J373" s="66"/>
      <c r="K373" s="66"/>
      <c r="L373" s="66"/>
      <c r="M373" s="66"/>
      <c r="N373" s="66"/>
      <c r="O373" s="66"/>
    </row>
    <row r="374" spans="4:15" ht="12.75">
      <c r="D374" s="66"/>
      <c r="E374" s="66"/>
      <c r="F374" s="66"/>
      <c r="G374" s="66"/>
      <c r="H374" s="66"/>
      <c r="I374" s="66"/>
      <c r="J374" s="66"/>
      <c r="K374" s="66"/>
      <c r="L374" s="66"/>
      <c r="M374" s="66"/>
      <c r="N374" s="66"/>
      <c r="O374" s="66"/>
    </row>
    <row r="375" spans="4:15" ht="12.75">
      <c r="D375" s="66"/>
      <c r="E375" s="66"/>
      <c r="F375" s="66"/>
      <c r="G375" s="66"/>
      <c r="H375" s="66"/>
      <c r="I375" s="66"/>
      <c r="J375" s="66"/>
      <c r="K375" s="66"/>
      <c r="L375" s="66"/>
      <c r="M375" s="66"/>
      <c r="N375" s="66"/>
      <c r="O375" s="66"/>
    </row>
    <row r="376" spans="4:15" ht="12.75">
      <c r="D376" s="66"/>
      <c r="E376" s="66"/>
      <c r="F376" s="66"/>
      <c r="G376" s="66"/>
      <c r="H376" s="66"/>
      <c r="I376" s="66"/>
      <c r="J376" s="66"/>
      <c r="K376" s="66"/>
      <c r="L376" s="66"/>
      <c r="M376" s="66"/>
      <c r="N376" s="66"/>
      <c r="O376" s="66"/>
    </row>
    <row r="377" spans="4:15" ht="12.75">
      <c r="D377" s="66"/>
      <c r="E377" s="66"/>
      <c r="F377" s="66"/>
      <c r="G377" s="66"/>
      <c r="H377" s="66"/>
      <c r="I377" s="66"/>
      <c r="J377" s="66"/>
      <c r="K377" s="66"/>
      <c r="L377" s="66"/>
      <c r="M377" s="66"/>
      <c r="N377" s="66"/>
      <c r="O377" s="66"/>
    </row>
    <row r="378" spans="4:15" ht="12.75">
      <c r="D378" s="66"/>
      <c r="E378" s="66"/>
      <c r="F378" s="66"/>
      <c r="G378" s="66"/>
      <c r="H378" s="66"/>
      <c r="I378" s="66"/>
      <c r="J378" s="66"/>
      <c r="K378" s="66"/>
      <c r="L378" s="66"/>
      <c r="M378" s="66"/>
      <c r="N378" s="66"/>
      <c r="O378" s="66"/>
    </row>
    <row r="379" spans="4:15" ht="12.75">
      <c r="D379" s="66"/>
      <c r="E379" s="66"/>
      <c r="F379" s="66"/>
      <c r="G379" s="66"/>
      <c r="H379" s="66"/>
      <c r="I379" s="66"/>
      <c r="J379" s="66"/>
      <c r="K379" s="66"/>
      <c r="L379" s="66"/>
      <c r="M379" s="66"/>
      <c r="N379" s="66"/>
      <c r="O379" s="66"/>
    </row>
    <row r="380" spans="4:15" ht="12.75">
      <c r="D380" s="66"/>
      <c r="E380" s="66"/>
      <c r="F380" s="66"/>
      <c r="G380" s="66"/>
      <c r="H380" s="66"/>
      <c r="I380" s="66"/>
      <c r="J380" s="66"/>
      <c r="K380" s="66"/>
      <c r="L380" s="66"/>
      <c r="M380" s="66"/>
      <c r="N380" s="66"/>
      <c r="O380" s="66"/>
    </row>
    <row r="381" spans="4:15" ht="12.75">
      <c r="D381" s="66"/>
      <c r="E381" s="66"/>
      <c r="F381" s="66"/>
      <c r="G381" s="66"/>
      <c r="H381" s="66"/>
      <c r="I381" s="66"/>
      <c r="J381" s="66"/>
      <c r="K381" s="66"/>
      <c r="L381" s="66"/>
      <c r="M381" s="66"/>
      <c r="N381" s="66"/>
      <c r="O381" s="66"/>
    </row>
    <row r="382" spans="4:15" ht="12.75">
      <c r="D382" s="66"/>
      <c r="E382" s="66"/>
      <c r="F382" s="66"/>
      <c r="G382" s="66"/>
      <c r="H382" s="66"/>
      <c r="I382" s="66"/>
      <c r="J382" s="66"/>
      <c r="K382" s="66"/>
      <c r="L382" s="66"/>
      <c r="M382" s="66"/>
      <c r="N382" s="66"/>
      <c r="O382" s="66"/>
    </row>
    <row r="383" spans="4:15" ht="12.75">
      <c r="D383" s="66"/>
      <c r="E383" s="66"/>
      <c r="F383" s="66"/>
      <c r="G383" s="66"/>
      <c r="H383" s="66"/>
      <c r="I383" s="66"/>
      <c r="J383" s="66"/>
      <c r="K383" s="66"/>
      <c r="L383" s="66"/>
      <c r="M383" s="66"/>
      <c r="N383" s="66"/>
      <c r="O383" s="66"/>
    </row>
  </sheetData>
  <sheetProtection/>
  <mergeCells count="10">
    <mergeCell ref="J1:L1"/>
    <mergeCell ref="M1:O1"/>
    <mergeCell ref="A1:C1"/>
    <mergeCell ref="A2:C5"/>
    <mergeCell ref="A58:C58"/>
    <mergeCell ref="A66:C66"/>
    <mergeCell ref="A34:C34"/>
    <mergeCell ref="A50:C50"/>
    <mergeCell ref="D1:F1"/>
    <mergeCell ref="G1:I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C1"/>
    </sheetView>
  </sheetViews>
  <sheetFormatPr defaultColWidth="9.421875" defaultRowHeight="12.75"/>
  <cols>
    <col min="1" max="1" width="12.421875" style="0" customWidth="1"/>
    <col min="2" max="2" width="9.28125" style="0" bestFit="1" customWidth="1"/>
    <col min="3" max="3" width="19.8515625" style="0" bestFit="1" customWidth="1"/>
    <col min="4" max="4" width="12.28125" style="0" bestFit="1" customWidth="1"/>
    <col min="5" max="5" width="9.28125" style="0" bestFit="1" customWidth="1"/>
    <col min="6" max="6" width="21.28125" style="0" bestFit="1" customWidth="1"/>
    <col min="7" max="7" width="12.28125" style="0" bestFit="1" customWidth="1"/>
    <col min="8" max="8" width="9.28125" style="0" bestFit="1" customWidth="1"/>
    <col min="9" max="9" width="21.28125" style="0" bestFit="1" customWidth="1"/>
    <col min="10" max="10" width="12.28125" style="0" bestFit="1" customWidth="1"/>
    <col min="11" max="11" width="9.28125" style="0" bestFit="1" customWidth="1"/>
    <col min="12" max="12" width="21.28125" style="0" bestFit="1" customWidth="1"/>
    <col min="13" max="13" width="12.28125" style="0" bestFit="1" customWidth="1"/>
    <col min="14" max="14" width="9.28125" style="0" bestFit="1" customWidth="1"/>
    <col min="15" max="15" width="21.28125" style="0" bestFit="1" customWidth="1"/>
    <col min="16" max="16384" width="9.421875" style="46" customWidth="1"/>
  </cols>
  <sheetData>
    <row r="1" spans="1:15" ht="21.75" thickBot="1" thickTop="1">
      <c r="A1" s="370" t="s">
        <v>86</v>
      </c>
      <c r="B1" s="371"/>
      <c r="C1" s="372"/>
      <c r="D1" s="357" t="s">
        <v>155</v>
      </c>
      <c r="E1" s="358"/>
      <c r="F1" s="359"/>
      <c r="G1" s="354" t="s">
        <v>152</v>
      </c>
      <c r="H1" s="355"/>
      <c r="I1" s="356"/>
      <c r="J1" s="351" t="s">
        <v>154</v>
      </c>
      <c r="K1" s="352"/>
      <c r="L1" s="353"/>
      <c r="M1" s="348" t="s">
        <v>153</v>
      </c>
      <c r="N1" s="349"/>
      <c r="O1" s="350"/>
    </row>
    <row r="2" spans="1:15" ht="13.5" customHeight="1" thickTop="1">
      <c r="A2" s="340" t="s">
        <v>126</v>
      </c>
      <c r="B2" s="341"/>
      <c r="C2" s="342"/>
      <c r="D2" s="226" t="s">
        <v>109</v>
      </c>
      <c r="E2" s="227">
        <f>1/((1/E19)+(1/E20))</f>
        <v>303.7667627647753</v>
      </c>
      <c r="F2" s="112" t="s">
        <v>112</v>
      </c>
      <c r="G2" s="228" t="s">
        <v>109</v>
      </c>
      <c r="H2" s="229">
        <f>1/((1/H19)+(1/H20))</f>
        <v>2735.3584917792778</v>
      </c>
      <c r="I2" s="180" t="s">
        <v>112</v>
      </c>
      <c r="J2" s="230" t="s">
        <v>109</v>
      </c>
      <c r="K2" s="231">
        <f>1/((1/K19)+(1/K20))</f>
        <v>3039.2872130880864</v>
      </c>
      <c r="L2" s="123" t="s">
        <v>112</v>
      </c>
      <c r="M2" s="232" t="s">
        <v>109</v>
      </c>
      <c r="N2" s="233">
        <f>1/((1/N19)+(1/N20))</f>
        <v>2735.790228499433</v>
      </c>
      <c r="O2" s="107" t="s">
        <v>112</v>
      </c>
    </row>
    <row r="3" spans="1:15" ht="13.5" thickBot="1">
      <c r="A3" s="343"/>
      <c r="B3" s="344"/>
      <c r="C3" s="345"/>
      <c r="D3" s="111" t="s">
        <v>108</v>
      </c>
      <c r="E3" s="174">
        <f>1/((1/E18)+(1/E20))</f>
        <v>8909.8665038822</v>
      </c>
      <c r="F3" s="109" t="s">
        <v>112</v>
      </c>
      <c r="G3" s="178" t="s">
        <v>108</v>
      </c>
      <c r="H3" s="179">
        <f>1/((1/H18)+(1/H20))</f>
        <v>79730.09993984178</v>
      </c>
      <c r="I3" s="177" t="s">
        <v>112</v>
      </c>
      <c r="J3" s="122" t="s">
        <v>108</v>
      </c>
      <c r="K3" s="170">
        <f>1/((1/K18)+(1/K20))</f>
        <v>88588.99993315755</v>
      </c>
      <c r="L3" s="120" t="s">
        <v>112</v>
      </c>
      <c r="M3" s="106" t="s">
        <v>108</v>
      </c>
      <c r="N3" s="172">
        <f>1/((1/N18)+(1/N20))</f>
        <v>80098.5417092619</v>
      </c>
      <c r="O3" s="104" t="s">
        <v>112</v>
      </c>
    </row>
    <row r="4" spans="1:15" ht="12.75">
      <c r="A4" s="343"/>
      <c r="B4" s="344"/>
      <c r="C4" s="345"/>
      <c r="D4" s="110" t="s">
        <v>109</v>
      </c>
      <c r="E4" s="173">
        <f>E2/E49</f>
        <v>11.239370222296698</v>
      </c>
      <c r="F4" s="112" t="s">
        <v>113</v>
      </c>
      <c r="G4" s="175" t="s">
        <v>109</v>
      </c>
      <c r="H4" s="176">
        <f>H2/H39</f>
        <v>101.20826419583338</v>
      </c>
      <c r="I4" s="180" t="s">
        <v>113</v>
      </c>
      <c r="J4" s="121" t="s">
        <v>109</v>
      </c>
      <c r="K4" s="169">
        <f>K2/K39</f>
        <v>112.45362688425931</v>
      </c>
      <c r="L4" s="123" t="s">
        <v>113</v>
      </c>
      <c r="M4" s="105" t="s">
        <v>109</v>
      </c>
      <c r="N4" s="171">
        <f>N2/N39</f>
        <v>101.22423845447912</v>
      </c>
      <c r="O4" s="107" t="s">
        <v>113</v>
      </c>
    </row>
    <row r="5" spans="1:15" ht="13.5" thickBot="1">
      <c r="A5" s="346"/>
      <c r="B5" s="369"/>
      <c r="C5" s="347"/>
      <c r="D5" s="111" t="s">
        <v>108</v>
      </c>
      <c r="E5" s="174">
        <f>E3/E49</f>
        <v>329.6650606436417</v>
      </c>
      <c r="F5" s="113" t="s">
        <v>113</v>
      </c>
      <c r="G5" s="178" t="s">
        <v>108</v>
      </c>
      <c r="H5" s="179">
        <f>H3/H39</f>
        <v>2950.0136977741486</v>
      </c>
      <c r="I5" s="181" t="s">
        <v>113</v>
      </c>
      <c r="J5" s="122" t="s">
        <v>108</v>
      </c>
      <c r="K5" s="170">
        <f>K3/K39</f>
        <v>3277.7929975268326</v>
      </c>
      <c r="L5" s="124" t="s">
        <v>113</v>
      </c>
      <c r="M5" s="106" t="s">
        <v>108</v>
      </c>
      <c r="N5" s="172">
        <f>N3/N39</f>
        <v>2963.6460432426934</v>
      </c>
      <c r="O5" s="108" t="s">
        <v>113</v>
      </c>
    </row>
    <row r="6" spans="1:15" ht="13.5" thickTop="1">
      <c r="A6" t="s">
        <v>57</v>
      </c>
      <c r="B6" s="258">
        <v>1E-06</v>
      </c>
      <c r="D6" s="110" t="s">
        <v>109</v>
      </c>
      <c r="E6" s="173">
        <f>E2*E12*E50*E51</f>
        <v>1.97796904305603E-12</v>
      </c>
      <c r="F6" s="112" t="s">
        <v>114</v>
      </c>
      <c r="G6" s="175" t="s">
        <v>109</v>
      </c>
      <c r="H6" s="176">
        <f>H2*H12*H40*H41</f>
        <v>1.7811212685534925E-11</v>
      </c>
      <c r="I6" s="180" t="s">
        <v>114</v>
      </c>
      <c r="J6" s="121" t="s">
        <v>109</v>
      </c>
      <c r="K6" s="169">
        <f>K2*K12*K40*K41</f>
        <v>1.9790236317261028E-11</v>
      </c>
      <c r="L6" s="123" t="s">
        <v>114</v>
      </c>
      <c r="M6" s="105" t="s">
        <v>109</v>
      </c>
      <c r="N6" s="171">
        <f>N2*N12*N40*N41</f>
        <v>1.7814023927487284E-11</v>
      </c>
      <c r="O6" s="107" t="s">
        <v>114</v>
      </c>
    </row>
    <row r="7" spans="1:15" ht="13.5" thickBot="1">
      <c r="A7" s="75" t="s">
        <v>220</v>
      </c>
      <c r="B7" s="301">
        <v>3.19E-11</v>
      </c>
      <c r="C7" s="78" t="s">
        <v>136</v>
      </c>
      <c r="D7" s="111" t="s">
        <v>108</v>
      </c>
      <c r="E7" s="174">
        <f>E3*E12*E50*E51</f>
        <v>5.801635426482696E-11</v>
      </c>
      <c r="F7" s="113" t="s">
        <v>114</v>
      </c>
      <c r="G7" s="178" t="s">
        <v>108</v>
      </c>
      <c r="H7" s="179">
        <f>H3*H12*H40*H41</f>
        <v>5.191603849131111E-10</v>
      </c>
      <c r="I7" s="181" t="s">
        <v>114</v>
      </c>
      <c r="J7" s="122" t="s">
        <v>108</v>
      </c>
      <c r="K7" s="170">
        <f>K3*K12*K40*K41</f>
        <v>5.768448721256793E-10</v>
      </c>
      <c r="L7" s="124" t="s">
        <v>114</v>
      </c>
      <c r="M7" s="106" t="s">
        <v>108</v>
      </c>
      <c r="N7" s="172">
        <f>N3*N12*N40*N41</f>
        <v>5.215594835091815E-10</v>
      </c>
      <c r="O7" s="108" t="s">
        <v>114</v>
      </c>
    </row>
    <row r="8" spans="1:14" ht="12.75">
      <c r="A8" s="75" t="s">
        <v>221</v>
      </c>
      <c r="B8" s="39">
        <v>0</v>
      </c>
      <c r="C8" s="75" t="s">
        <v>136</v>
      </c>
      <c r="D8" t="s">
        <v>57</v>
      </c>
      <c r="E8" s="45">
        <f>B6</f>
        <v>1E-06</v>
      </c>
      <c r="G8" t="s">
        <v>57</v>
      </c>
      <c r="H8" s="45">
        <f>B6</f>
        <v>1E-06</v>
      </c>
      <c r="J8" t="s">
        <v>57</v>
      </c>
      <c r="K8" s="45">
        <f>B6</f>
        <v>1E-06</v>
      </c>
      <c r="M8" t="s">
        <v>57</v>
      </c>
      <c r="N8" s="45">
        <f>B6</f>
        <v>1E-06</v>
      </c>
    </row>
    <row r="9" spans="1:15" ht="12.75">
      <c r="A9" s="81" t="s">
        <v>222</v>
      </c>
      <c r="B9" s="39">
        <v>0</v>
      </c>
      <c r="C9" s="81" t="s">
        <v>136</v>
      </c>
      <c r="D9" t="s">
        <v>223</v>
      </c>
      <c r="E9" s="267">
        <f>E30</f>
        <v>26</v>
      </c>
      <c r="F9" t="s">
        <v>209</v>
      </c>
      <c r="G9" t="s">
        <v>224</v>
      </c>
      <c r="H9" s="267">
        <f>H31</f>
        <v>25</v>
      </c>
      <c r="I9" t="s">
        <v>209</v>
      </c>
      <c r="J9" t="s">
        <v>225</v>
      </c>
      <c r="K9" s="267">
        <f>K31</f>
        <v>25</v>
      </c>
      <c r="L9" t="s">
        <v>209</v>
      </c>
      <c r="M9" t="s">
        <v>226</v>
      </c>
      <c r="N9" s="267">
        <f>N31</f>
        <v>25</v>
      </c>
      <c r="O9" t="s">
        <v>209</v>
      </c>
    </row>
    <row r="10" spans="1:15" ht="12.75">
      <c r="A10" s="75" t="s">
        <v>101</v>
      </c>
      <c r="B10" s="39">
        <v>1.69306524E-09</v>
      </c>
      <c r="C10" s="75" t="s">
        <v>210</v>
      </c>
      <c r="D10" s="1" t="s">
        <v>31</v>
      </c>
      <c r="E10" s="283">
        <f>B33</f>
        <v>0.38</v>
      </c>
      <c r="F10" s="1"/>
      <c r="G10" s="1" t="s">
        <v>31</v>
      </c>
      <c r="H10" s="297">
        <f>B33</f>
        <v>0.38</v>
      </c>
      <c r="I10" s="1"/>
      <c r="J10" s="1" t="s">
        <v>31</v>
      </c>
      <c r="K10" s="297">
        <f>B33</f>
        <v>0.38</v>
      </c>
      <c r="L10" s="1"/>
      <c r="M10" s="1" t="s">
        <v>31</v>
      </c>
      <c r="N10" s="297">
        <f>B33</f>
        <v>0.38</v>
      </c>
      <c r="O10" s="1"/>
    </row>
    <row r="11" spans="1:15" ht="12.75">
      <c r="A11" s="75" t="s">
        <v>102</v>
      </c>
      <c r="B11" s="39">
        <v>3.5028936E-10</v>
      </c>
      <c r="C11" s="75" t="s">
        <v>211</v>
      </c>
      <c r="D11" s="1" t="s">
        <v>58</v>
      </c>
      <c r="E11" s="284">
        <f>0.693/E12</f>
        <v>66.15535482491383</v>
      </c>
      <c r="F11" s="1"/>
      <c r="G11" s="1" t="s">
        <v>58</v>
      </c>
      <c r="H11" s="284">
        <f>0.693/H12</f>
        <v>66.15535482491383</v>
      </c>
      <c r="I11" s="1"/>
      <c r="J11" s="1" t="s">
        <v>58</v>
      </c>
      <c r="K11" s="284">
        <f>0.693/K12</f>
        <v>66.15535482491383</v>
      </c>
      <c r="L11" s="1"/>
      <c r="M11" s="1" t="s">
        <v>58</v>
      </c>
      <c r="N11" s="284">
        <f>0.693/N12</f>
        <v>66.15535482491383</v>
      </c>
      <c r="O11" s="1"/>
    </row>
    <row r="12" spans="1:15" ht="14.25">
      <c r="A12" s="75" t="s">
        <v>103</v>
      </c>
      <c r="B12" s="39">
        <v>3.5682809472E-10</v>
      </c>
      <c r="C12" s="75" t="s">
        <v>210</v>
      </c>
      <c r="D12" s="74" t="s">
        <v>83</v>
      </c>
      <c r="E12" s="285">
        <f>B15</f>
        <v>0.0104753425</v>
      </c>
      <c r="F12" s="62" t="s">
        <v>84</v>
      </c>
      <c r="G12" s="74" t="s">
        <v>83</v>
      </c>
      <c r="H12" s="285">
        <f>B15</f>
        <v>0.0104753425</v>
      </c>
      <c r="I12" s="62" t="s">
        <v>84</v>
      </c>
      <c r="J12" s="74" t="s">
        <v>83</v>
      </c>
      <c r="K12" s="285">
        <f>B15</f>
        <v>0.0104753425</v>
      </c>
      <c r="L12" s="62" t="s">
        <v>84</v>
      </c>
      <c r="M12" s="74" t="s">
        <v>83</v>
      </c>
      <c r="N12" s="285">
        <f>B15</f>
        <v>0.0104753425</v>
      </c>
      <c r="O12" s="62" t="s">
        <v>84</v>
      </c>
    </row>
    <row r="13" spans="1:14" ht="12.75">
      <c r="A13" s="75" t="s">
        <v>104</v>
      </c>
      <c r="B13" s="39">
        <v>1.00696514688E-09</v>
      </c>
      <c r="C13" s="75" t="s">
        <v>210</v>
      </c>
      <c r="D13" s="66" t="s">
        <v>150</v>
      </c>
      <c r="E13" s="286">
        <f>1-EXP(-E11*E9)</f>
        <v>1</v>
      </c>
      <c r="G13" s="66" t="s">
        <v>150</v>
      </c>
      <c r="H13" s="286">
        <f>1-EXP(-H11*H9)</f>
        <v>1</v>
      </c>
      <c r="J13" s="66" t="s">
        <v>150</v>
      </c>
      <c r="K13" s="286">
        <f>1-EXP(-K11*K9)</f>
        <v>1</v>
      </c>
      <c r="M13" s="66" t="s">
        <v>150</v>
      </c>
      <c r="N13" s="286">
        <f>1-EXP(-N11*N9)</f>
        <v>1</v>
      </c>
    </row>
    <row r="14" spans="1:15" ht="12.75">
      <c r="A14" s="75" t="s">
        <v>105</v>
      </c>
      <c r="B14" s="39">
        <v>1.541273184E-09</v>
      </c>
      <c r="C14" s="75" t="s">
        <v>210</v>
      </c>
      <c r="D14" s="72" t="s">
        <v>221</v>
      </c>
      <c r="E14" s="285">
        <f>B8</f>
        <v>0</v>
      </c>
      <c r="F14" s="26" t="s">
        <v>59</v>
      </c>
      <c r="G14" s="72" t="s">
        <v>222</v>
      </c>
      <c r="H14" s="285">
        <f>B9</f>
        <v>0</v>
      </c>
      <c r="I14" s="26" t="s">
        <v>59</v>
      </c>
      <c r="J14" s="72" t="s">
        <v>222</v>
      </c>
      <c r="K14" s="285">
        <f>B9</f>
        <v>0</v>
      </c>
      <c r="L14" s="26" t="s">
        <v>59</v>
      </c>
      <c r="M14" s="72" t="s">
        <v>222</v>
      </c>
      <c r="N14" s="285">
        <f>B9</f>
        <v>0</v>
      </c>
      <c r="O14" s="26" t="s">
        <v>59</v>
      </c>
    </row>
    <row r="15" spans="1:15" ht="12.75">
      <c r="A15" s="76" t="s">
        <v>83</v>
      </c>
      <c r="B15" s="39">
        <v>0.0104753425</v>
      </c>
      <c r="C15" s="274" t="s">
        <v>127</v>
      </c>
      <c r="D15" s="72" t="s">
        <v>220</v>
      </c>
      <c r="E15" s="285">
        <f>B7</f>
        <v>3.19E-11</v>
      </c>
      <c r="F15" s="26" t="s">
        <v>59</v>
      </c>
      <c r="G15" s="72" t="s">
        <v>220</v>
      </c>
      <c r="H15" s="285">
        <f>B7</f>
        <v>3.19E-11</v>
      </c>
      <c r="I15" s="26" t="s">
        <v>59</v>
      </c>
      <c r="J15" s="72" t="s">
        <v>220</v>
      </c>
      <c r="K15" s="285">
        <f>B7</f>
        <v>3.19E-11</v>
      </c>
      <c r="L15" s="26" t="s">
        <v>59</v>
      </c>
      <c r="M15" s="72" t="s">
        <v>220</v>
      </c>
      <c r="N15" s="285">
        <f>B7</f>
        <v>3.19E-11</v>
      </c>
      <c r="O15" s="26" t="s">
        <v>59</v>
      </c>
    </row>
    <row r="16" spans="1:15" ht="12.75">
      <c r="A16" s="86" t="s">
        <v>130</v>
      </c>
      <c r="B16" s="300">
        <v>0.755681818181818</v>
      </c>
      <c r="C16" s="87"/>
      <c r="D16" s="72" t="s">
        <v>181</v>
      </c>
      <c r="E16" s="287">
        <f>B11</f>
        <v>3.5028936E-10</v>
      </c>
      <c r="F16" s="26" t="s">
        <v>212</v>
      </c>
      <c r="G16" s="72" t="s">
        <v>181</v>
      </c>
      <c r="H16" s="287">
        <f>B11</f>
        <v>3.5028936E-10</v>
      </c>
      <c r="I16" s="26" t="s">
        <v>212</v>
      </c>
      <c r="J16" s="72" t="s">
        <v>181</v>
      </c>
      <c r="K16" s="285">
        <f>B11</f>
        <v>3.5028936E-10</v>
      </c>
      <c r="L16" s="26" t="s">
        <v>212</v>
      </c>
      <c r="M16" s="72" t="s">
        <v>181</v>
      </c>
      <c r="N16" s="287">
        <f>B11</f>
        <v>3.5028936E-10</v>
      </c>
      <c r="O16" s="26" t="s">
        <v>212</v>
      </c>
    </row>
    <row r="17" spans="1:15" ht="12.75">
      <c r="A17" s="86" t="s">
        <v>131</v>
      </c>
      <c r="B17" s="300">
        <v>0.462776659959759</v>
      </c>
      <c r="C17" s="87"/>
      <c r="D17" s="2" t="s">
        <v>90</v>
      </c>
      <c r="E17" s="288" t="e">
        <f>(E8*E9*E11)/(((1-EXP(-E10*E9))/(E10*E9))*E13*E14*E22)</f>
        <v>#DIV/0!</v>
      </c>
      <c r="F17" s="2" t="s">
        <v>56</v>
      </c>
      <c r="G17" s="2" t="s">
        <v>90</v>
      </c>
      <c r="H17" s="288" t="e">
        <f>(H8*H9*H11)/(((1-EXP(-H10*H9))/(H10*H9))*H13*H14*H22*H30*H31)</f>
        <v>#DIV/0!</v>
      </c>
      <c r="I17" s="2" t="s">
        <v>56</v>
      </c>
      <c r="J17" s="2" t="s">
        <v>90</v>
      </c>
      <c r="K17" s="288" t="e">
        <f>(K8*K9*K11)/(((1-EXP(-K10*K9))/(K10*K9))*K13*K14*K22*K30*K31)</f>
        <v>#DIV/0!</v>
      </c>
      <c r="L17" s="2" t="s">
        <v>56</v>
      </c>
      <c r="M17" s="2" t="s">
        <v>90</v>
      </c>
      <c r="N17" s="288" t="e">
        <f>(N8*N9*N11)/(((1-EXP(-N10*N9))/(N10*N9))*N13*N14*N22*N30*N31)</f>
        <v>#DIV/0!</v>
      </c>
      <c r="O17" s="2" t="s">
        <v>56</v>
      </c>
    </row>
    <row r="18" spans="1:15" ht="12.75">
      <c r="A18" s="86" t="s">
        <v>132</v>
      </c>
      <c r="B18" s="300">
        <v>0.64968152866242</v>
      </c>
      <c r="C18" s="87"/>
      <c r="D18" s="66" t="s">
        <v>110</v>
      </c>
      <c r="E18" s="289">
        <f>(E8*E9*E11)/(((1-EXP(-E10*E9))/(E10*E9))*E13*E15*E23*(1/E48)*E46*(E41+E42)*(1/24))</f>
        <v>8920.555928530073</v>
      </c>
      <c r="F18" s="2" t="s">
        <v>56</v>
      </c>
      <c r="G18" s="66" t="s">
        <v>110</v>
      </c>
      <c r="H18" s="289">
        <f>(H8*H9*H11)/(((1-EXP(-H10*H9))/(H10*H9))*H13*H15*H23*(1/H38)*H36*H26*H30*H29)</f>
        <v>80346.06719156067</v>
      </c>
      <c r="I18" s="2" t="s">
        <v>56</v>
      </c>
      <c r="J18" s="66" t="s">
        <v>110</v>
      </c>
      <c r="K18" s="289">
        <f>(K8*K9*K11)/(((1-EXP(-K10*K9))/(K10*K9))*K13*K15*K23*(1/K38)*K36*K26*K30*K29)</f>
        <v>89273.40799062297</v>
      </c>
      <c r="L18" s="2" t="s">
        <v>56</v>
      </c>
      <c r="M18" s="66" t="s">
        <v>110</v>
      </c>
      <c r="N18" s="289">
        <f>(N8*N9*N11)/(((1-EXP(-N10*N9))/(N10*N9))*N13*N15*N23*(1/N38)*N36*N26*N30*N29)</f>
        <v>80346.06719156067</v>
      </c>
      <c r="O18" s="2" t="s">
        <v>56</v>
      </c>
    </row>
    <row r="19" spans="1:15" ht="12.75">
      <c r="A19" s="86" t="s">
        <v>133</v>
      </c>
      <c r="B19" s="300">
        <v>0.722513089005236</v>
      </c>
      <c r="C19" s="83"/>
      <c r="D19" s="32" t="s">
        <v>111</v>
      </c>
      <c r="E19" s="289">
        <f>(E8*E9*E11)/(((1-EXP(-E10*E9))/(E10*E9))*E13*E15*E23*(1/E47)*E46*(E41+E42)*(1/24))</f>
        <v>303.7791732699925</v>
      </c>
      <c r="F19" s="2" t="s">
        <v>56</v>
      </c>
      <c r="G19" s="32" t="s">
        <v>111</v>
      </c>
      <c r="H19" s="289">
        <f>(H8*H9*H11)/(((1-EXP(-H10*H9))/(H10*H9))*H13*H15*H23*(1/H37)*H36*H26*H30*H29)</f>
        <v>2736.0781287023797</v>
      </c>
      <c r="I19" s="1"/>
      <c r="J19" s="32" t="s">
        <v>111</v>
      </c>
      <c r="K19" s="289">
        <f>(K8*K9*K11)/(((1-EXP(-K10*K9))/(K10*K9))*K13*K15*K23*(1/K37)*K36*K26*K30*K29)</f>
        <v>3040.0868096693107</v>
      </c>
      <c r="L19" s="26" t="s">
        <v>56</v>
      </c>
      <c r="M19" s="32" t="s">
        <v>111</v>
      </c>
      <c r="N19" s="289">
        <f>(N8*N9*N11)/(((1-EXP(-N10*N9))/(N10*N9))*N13*N15*N23*(1/N37)*N36*N26*N30*N29)</f>
        <v>2736.0781287023797</v>
      </c>
      <c r="O19" s="2" t="s">
        <v>56</v>
      </c>
    </row>
    <row r="20" spans="1:15" ht="12.75">
      <c r="A20" s="86" t="s">
        <v>134</v>
      </c>
      <c r="B20" s="300">
        <v>0.700943396226415</v>
      </c>
      <c r="C20" s="83"/>
      <c r="D20" s="2" t="s">
        <v>91</v>
      </c>
      <c r="E20" s="290">
        <f>(E8*E9*E11)/(((1-EXP(-E10*E9))/(E10*E9))*E13*E16*E39*E40*E28*(1/365)*E45*((E41*E43)+(E42*E44))*(1/24)*E30)</f>
        <v>7435476.190894561</v>
      </c>
      <c r="F20" s="2" t="s">
        <v>56</v>
      </c>
      <c r="G20" s="2" t="s">
        <v>91</v>
      </c>
      <c r="H20" s="290">
        <f>(H8*H9*H11)/(((1-EXP(-H10*H9))/(H10*H9))*H13*H16*H34*H32*H33*H35*H26*(1/24)*H30*(1/365)*H31)</f>
        <v>10399903.483635109</v>
      </c>
      <c r="I20" s="2" t="s">
        <v>56</v>
      </c>
      <c r="J20" s="2" t="s">
        <v>91</v>
      </c>
      <c r="K20" s="290">
        <f>(K8*K9*K11)/(((1-EXP(-K10*K9))/(K10*K9))*K13*K16*K34*K32*K33*K35*K26*(1/24)*K30*(1/365)*K31)</f>
        <v>11555448.315150121</v>
      </c>
      <c r="L20" s="2" t="s">
        <v>56</v>
      </c>
      <c r="M20" s="2" t="s">
        <v>91</v>
      </c>
      <c r="N20" s="290">
        <f>(N8*N9*N11)/(((1-EXP(-N10*N9))/(N10*N9))*N13*N16*N34*N32*N33*N35*N26*(1/24)*N30*(1/365)*N31)</f>
        <v>25999758.709087774</v>
      </c>
      <c r="O20" s="2" t="s">
        <v>56</v>
      </c>
    </row>
    <row r="21" spans="1:14" ht="12.75">
      <c r="A21" s="77" t="s">
        <v>138</v>
      </c>
      <c r="B21" s="42">
        <v>0</v>
      </c>
      <c r="C21" s="77" t="s">
        <v>137</v>
      </c>
      <c r="E21" s="267"/>
      <c r="H21" s="267"/>
      <c r="K21" s="267"/>
      <c r="N21" s="267"/>
    </row>
    <row r="22" spans="1:15" ht="12.75">
      <c r="A22" s="87" t="s">
        <v>117</v>
      </c>
      <c r="B22" s="41">
        <v>222</v>
      </c>
      <c r="C22" s="87" t="s">
        <v>118</v>
      </c>
      <c r="D22" s="312" t="s">
        <v>194</v>
      </c>
      <c r="E22" s="291">
        <f>((E24*E27*E29*E25*E32*E34*E36)+(E24*E26*E28*E25*E31*E33*E35))</f>
        <v>1022000</v>
      </c>
      <c r="F22" s="218" t="s">
        <v>73</v>
      </c>
      <c r="G22" s="217" t="s">
        <v>196</v>
      </c>
      <c r="H22" s="291">
        <f>H24*H26*H25*H27*H28</f>
        <v>196</v>
      </c>
      <c r="I22" s="253" t="s">
        <v>60</v>
      </c>
      <c r="J22" s="217" t="s">
        <v>197</v>
      </c>
      <c r="K22" s="291">
        <f>K24*K26*K25*K27*K28</f>
        <v>196</v>
      </c>
      <c r="L22" s="253" t="s">
        <v>60</v>
      </c>
      <c r="M22" s="217" t="s">
        <v>198</v>
      </c>
      <c r="N22" s="291">
        <f>N24*N26*N25*N27*N28</f>
        <v>294</v>
      </c>
      <c r="O22" s="253" t="s">
        <v>60</v>
      </c>
    </row>
    <row r="23" spans="1:15" ht="12.75">
      <c r="A23" s="75" t="s">
        <v>140</v>
      </c>
      <c r="B23" s="310">
        <v>0</v>
      </c>
      <c r="C23" s="75" t="s">
        <v>141</v>
      </c>
      <c r="D23" s="250" t="s">
        <v>195</v>
      </c>
      <c r="E23" s="292">
        <f>((E38*E32*E29)+(E31*E37*E28))</f>
        <v>161000</v>
      </c>
      <c r="F23" s="220" t="s">
        <v>92</v>
      </c>
      <c r="G23" s="219" t="s">
        <v>100</v>
      </c>
      <c r="H23" s="293">
        <f>B55</f>
        <v>2.5</v>
      </c>
      <c r="I23" s="220" t="s">
        <v>98</v>
      </c>
      <c r="J23" s="219" t="s">
        <v>97</v>
      </c>
      <c r="K23" s="293">
        <f>B63</f>
        <v>2.5</v>
      </c>
      <c r="L23" s="220" t="s">
        <v>98</v>
      </c>
      <c r="M23" s="219" t="s">
        <v>99</v>
      </c>
      <c r="N23" s="293">
        <f>B71</f>
        <v>2.5</v>
      </c>
      <c r="O23" s="220" t="s">
        <v>98</v>
      </c>
    </row>
    <row r="24" spans="1:15" ht="12.75">
      <c r="A24" s="84" t="s">
        <v>128</v>
      </c>
      <c r="B24" s="90">
        <v>1</v>
      </c>
      <c r="C24" s="83"/>
      <c r="D24" s="255" t="s">
        <v>129</v>
      </c>
      <c r="E24" s="293">
        <f>B27</f>
        <v>0.5</v>
      </c>
      <c r="F24" s="221"/>
      <c r="G24" s="223" t="s">
        <v>71</v>
      </c>
      <c r="H24" s="293">
        <f>B27</f>
        <v>0.5</v>
      </c>
      <c r="I24" s="221"/>
      <c r="J24" s="223" t="s">
        <v>71</v>
      </c>
      <c r="K24" s="293">
        <f>B27</f>
        <v>0.5</v>
      </c>
      <c r="L24" s="221"/>
      <c r="M24" s="223" t="s">
        <v>71</v>
      </c>
      <c r="N24" s="293">
        <f>B27</f>
        <v>0.5</v>
      </c>
      <c r="O24" s="221"/>
    </row>
    <row r="25" spans="1:15" ht="12.75">
      <c r="A25" s="84" t="s">
        <v>69</v>
      </c>
      <c r="B25" s="90">
        <v>1</v>
      </c>
      <c r="C25" s="85"/>
      <c r="D25" s="255" t="s">
        <v>72</v>
      </c>
      <c r="E25" s="294">
        <f>B28</f>
        <v>0.5</v>
      </c>
      <c r="F25" s="221"/>
      <c r="G25" s="250" t="s">
        <v>72</v>
      </c>
      <c r="H25" s="293">
        <f>B28</f>
        <v>0.5</v>
      </c>
      <c r="I25" s="221"/>
      <c r="J25" s="223" t="s">
        <v>72</v>
      </c>
      <c r="K25" s="293">
        <f>B28</f>
        <v>0.5</v>
      </c>
      <c r="L25" s="221"/>
      <c r="M25" s="223" t="s">
        <v>72</v>
      </c>
      <c r="N25" s="293">
        <f>B28</f>
        <v>0.5</v>
      </c>
      <c r="O25" s="221"/>
    </row>
    <row r="26" spans="1:15" ht="12.75">
      <c r="A26" s="84" t="s">
        <v>70</v>
      </c>
      <c r="B26" s="90">
        <v>1</v>
      </c>
      <c r="C26" s="85"/>
      <c r="D26" s="259" t="s">
        <v>161</v>
      </c>
      <c r="E26" s="294">
        <f>B44</f>
        <v>4</v>
      </c>
      <c r="F26" s="251" t="s">
        <v>208</v>
      </c>
      <c r="G26" s="250" t="s">
        <v>178</v>
      </c>
      <c r="H26" s="293">
        <f>B54</f>
        <v>8</v>
      </c>
      <c r="I26" s="221" t="s">
        <v>208</v>
      </c>
      <c r="J26" s="250" t="s">
        <v>200</v>
      </c>
      <c r="K26" s="293">
        <f>B62</f>
        <v>8</v>
      </c>
      <c r="L26" s="221" t="s">
        <v>208</v>
      </c>
      <c r="M26" s="250" t="s">
        <v>204</v>
      </c>
      <c r="N26" s="293">
        <f>B70</f>
        <v>8</v>
      </c>
      <c r="O26" s="221" t="s">
        <v>208</v>
      </c>
    </row>
    <row r="27" spans="1:15" ht="12.75">
      <c r="A27" s="84" t="s">
        <v>129</v>
      </c>
      <c r="B27" s="90">
        <v>0.5</v>
      </c>
      <c r="C27" s="85"/>
      <c r="D27" s="259" t="s">
        <v>162</v>
      </c>
      <c r="E27" s="294">
        <f>B45</f>
        <v>4</v>
      </c>
      <c r="F27" s="251" t="s">
        <v>208</v>
      </c>
      <c r="G27" s="250" t="s">
        <v>213</v>
      </c>
      <c r="H27" s="293">
        <f>B56</f>
        <v>49</v>
      </c>
      <c r="I27" s="221" t="s">
        <v>73</v>
      </c>
      <c r="J27" s="250" t="s">
        <v>201</v>
      </c>
      <c r="K27" s="293">
        <f>B64</f>
        <v>49</v>
      </c>
      <c r="L27" s="221" t="s">
        <v>73</v>
      </c>
      <c r="M27" s="250" t="s">
        <v>205</v>
      </c>
      <c r="N27" s="293">
        <f>B72</f>
        <v>49</v>
      </c>
      <c r="O27" s="221" t="s">
        <v>73</v>
      </c>
    </row>
    <row r="28" spans="1:15" ht="12.75">
      <c r="A28" s="84" t="s">
        <v>72</v>
      </c>
      <c r="B28" s="90">
        <v>0.5</v>
      </c>
      <c r="C28" s="87"/>
      <c r="D28" s="259" t="s">
        <v>163</v>
      </c>
      <c r="E28" s="293">
        <f>B39</f>
        <v>350</v>
      </c>
      <c r="F28" s="221" t="s">
        <v>145</v>
      </c>
      <c r="G28" s="311" t="s">
        <v>214</v>
      </c>
      <c r="H28" s="295">
        <f>B57</f>
        <v>2</v>
      </c>
      <c r="I28" s="252" t="s">
        <v>207</v>
      </c>
      <c r="J28" s="311" t="s">
        <v>202</v>
      </c>
      <c r="K28" s="295">
        <f>B65</f>
        <v>2</v>
      </c>
      <c r="L28" s="252" t="s">
        <v>207</v>
      </c>
      <c r="M28" s="311" t="s">
        <v>206</v>
      </c>
      <c r="N28" s="295">
        <f>B73</f>
        <v>3</v>
      </c>
      <c r="O28" s="252" t="s">
        <v>207</v>
      </c>
    </row>
    <row r="29" spans="1:15" ht="12.75">
      <c r="A29" s="84" t="s">
        <v>135</v>
      </c>
      <c r="B29" s="90">
        <v>0.4</v>
      </c>
      <c r="C29" s="84"/>
      <c r="D29" s="259" t="s">
        <v>164</v>
      </c>
      <c r="E29" s="293">
        <f>B38</f>
        <v>350</v>
      </c>
      <c r="F29" s="221" t="s">
        <v>145</v>
      </c>
      <c r="G29" t="s">
        <v>62</v>
      </c>
      <c r="H29" s="267">
        <f>B51</f>
        <v>2.5</v>
      </c>
      <c r="I29" t="s">
        <v>98</v>
      </c>
      <c r="J29" t="s">
        <v>62</v>
      </c>
      <c r="K29" s="267">
        <f>B59</f>
        <v>2.5</v>
      </c>
      <c r="L29" t="s">
        <v>98</v>
      </c>
      <c r="M29" t="s">
        <v>62</v>
      </c>
      <c r="N29" s="267">
        <f>B67</f>
        <v>2.5</v>
      </c>
      <c r="O29" t="s">
        <v>98</v>
      </c>
    </row>
    <row r="30" spans="1:15" ht="12.75">
      <c r="A30" s="89" t="s">
        <v>107</v>
      </c>
      <c r="B30" s="90">
        <v>1</v>
      </c>
      <c r="C30" s="84"/>
      <c r="D30" s="223" t="s">
        <v>170</v>
      </c>
      <c r="E30" s="293">
        <f>B37</f>
        <v>26</v>
      </c>
      <c r="F30" s="221" t="s">
        <v>209</v>
      </c>
      <c r="G30" s="66" t="s">
        <v>175</v>
      </c>
      <c r="H30" s="267">
        <f>B53</f>
        <v>250</v>
      </c>
      <c r="I30" t="s">
        <v>145</v>
      </c>
      <c r="J30" s="66" t="s">
        <v>176</v>
      </c>
      <c r="K30" s="267">
        <f>B61</f>
        <v>225</v>
      </c>
      <c r="L30" t="s">
        <v>145</v>
      </c>
      <c r="M30" s="66" t="s">
        <v>169</v>
      </c>
      <c r="N30" s="267">
        <f>B69</f>
        <v>250</v>
      </c>
      <c r="O30" t="s">
        <v>145</v>
      </c>
    </row>
    <row r="31" spans="1:15" ht="12.75">
      <c r="A31" s="89" t="s">
        <v>106</v>
      </c>
      <c r="B31" s="90">
        <v>0.4</v>
      </c>
      <c r="C31" s="84"/>
      <c r="D31" s="223" t="s">
        <v>171</v>
      </c>
      <c r="E31" s="293">
        <f>B36</f>
        <v>20</v>
      </c>
      <c r="F31" s="221" t="s">
        <v>209</v>
      </c>
      <c r="G31" s="66" t="s">
        <v>177</v>
      </c>
      <c r="H31" s="267">
        <f>B52</f>
        <v>25</v>
      </c>
      <c r="I31" t="s">
        <v>209</v>
      </c>
      <c r="J31" s="66" t="s">
        <v>199</v>
      </c>
      <c r="K31" s="267">
        <f>B60</f>
        <v>25</v>
      </c>
      <c r="L31" t="s">
        <v>209</v>
      </c>
      <c r="M31" s="66" t="s">
        <v>203</v>
      </c>
      <c r="N31" s="267">
        <f>B68</f>
        <v>25</v>
      </c>
      <c r="O31" t="s">
        <v>209</v>
      </c>
    </row>
    <row r="32" spans="1:14" ht="12.75">
      <c r="A32" s="89" t="s">
        <v>65</v>
      </c>
      <c r="B32" s="88">
        <v>666666666</v>
      </c>
      <c r="C32" s="89" t="s">
        <v>66</v>
      </c>
      <c r="D32" s="223" t="s">
        <v>172</v>
      </c>
      <c r="E32" s="293">
        <f>B35</f>
        <v>6</v>
      </c>
      <c r="F32" s="221" t="s">
        <v>209</v>
      </c>
      <c r="G32" t="s">
        <v>69</v>
      </c>
      <c r="H32" s="267">
        <f>B25</f>
        <v>1</v>
      </c>
      <c r="J32" t="s">
        <v>69</v>
      </c>
      <c r="K32" s="267">
        <f>B25</f>
        <v>1</v>
      </c>
      <c r="M32" t="s">
        <v>69</v>
      </c>
      <c r="N32" s="267">
        <f>B25</f>
        <v>1</v>
      </c>
    </row>
    <row r="33" spans="1:14" ht="12.75">
      <c r="A33" s="77" t="s">
        <v>31</v>
      </c>
      <c r="B33" s="82">
        <v>0.38</v>
      </c>
      <c r="D33" s="250" t="s">
        <v>165</v>
      </c>
      <c r="E33" s="294">
        <f>B48</f>
        <v>49</v>
      </c>
      <c r="F33" s="251" t="s">
        <v>73</v>
      </c>
      <c r="G33" t="s">
        <v>70</v>
      </c>
      <c r="H33" s="267">
        <f>B26</f>
        <v>1</v>
      </c>
      <c r="J33" t="s">
        <v>70</v>
      </c>
      <c r="K33" s="267">
        <f>B26</f>
        <v>1</v>
      </c>
      <c r="M33" t="s">
        <v>70</v>
      </c>
      <c r="N33" s="267">
        <f>B26</f>
        <v>1</v>
      </c>
    </row>
    <row r="34" spans="1:14" ht="15">
      <c r="A34" s="338" t="s">
        <v>51</v>
      </c>
      <c r="B34" s="338"/>
      <c r="C34" s="339"/>
      <c r="D34" s="250" t="s">
        <v>166</v>
      </c>
      <c r="E34" s="294">
        <f>B49</f>
        <v>16</v>
      </c>
      <c r="F34" s="251" t="s">
        <v>73</v>
      </c>
      <c r="G34" s="67" t="s">
        <v>107</v>
      </c>
      <c r="H34" s="267">
        <f>B30</f>
        <v>1</v>
      </c>
      <c r="J34" s="67" t="s">
        <v>107</v>
      </c>
      <c r="K34" s="267">
        <f>B30</f>
        <v>1</v>
      </c>
      <c r="M34" s="67" t="s">
        <v>75</v>
      </c>
      <c r="N34" s="267">
        <f>B31</f>
        <v>0.4</v>
      </c>
    </row>
    <row r="35" spans="1:14" ht="12.75">
      <c r="A35" s="223" t="s">
        <v>172</v>
      </c>
      <c r="B35" s="256">
        <v>6</v>
      </c>
      <c r="C35" s="281" t="s">
        <v>84</v>
      </c>
      <c r="D35" s="250" t="s">
        <v>167</v>
      </c>
      <c r="E35" s="294">
        <f>B40</f>
        <v>2</v>
      </c>
      <c r="F35" s="251" t="s">
        <v>207</v>
      </c>
      <c r="G35" s="67" t="s">
        <v>74</v>
      </c>
      <c r="H35" s="45">
        <f>B16</f>
        <v>0.755681818181818</v>
      </c>
      <c r="J35" s="67" t="s">
        <v>74</v>
      </c>
      <c r="K35" s="45">
        <f>B16</f>
        <v>0.755681818181818</v>
      </c>
      <c r="M35" s="67" t="s">
        <v>74</v>
      </c>
      <c r="N35" s="45">
        <f>B16</f>
        <v>0.755681818181818</v>
      </c>
    </row>
    <row r="36" spans="1:15" ht="12.75">
      <c r="A36" s="223" t="s">
        <v>171</v>
      </c>
      <c r="B36" s="256">
        <v>20</v>
      </c>
      <c r="C36" s="281" t="s">
        <v>84</v>
      </c>
      <c r="D36" s="250" t="s">
        <v>168</v>
      </c>
      <c r="E36" s="294">
        <f>B41</f>
        <v>10</v>
      </c>
      <c r="F36" s="251" t="s">
        <v>207</v>
      </c>
      <c r="G36" s="1" t="s">
        <v>65</v>
      </c>
      <c r="H36" s="298">
        <f>B32</f>
        <v>666666666</v>
      </c>
      <c r="I36" s="1" t="s">
        <v>66</v>
      </c>
      <c r="J36" s="1" t="s">
        <v>65</v>
      </c>
      <c r="K36" s="298">
        <f>B32</f>
        <v>666666666</v>
      </c>
      <c r="L36" s="1" t="s">
        <v>66</v>
      </c>
      <c r="M36" s="1" t="s">
        <v>65</v>
      </c>
      <c r="N36" s="298">
        <f>B32</f>
        <v>666666666</v>
      </c>
      <c r="O36" s="1" t="s">
        <v>66</v>
      </c>
    </row>
    <row r="37" spans="1:15" ht="12.75">
      <c r="A37" s="223" t="s">
        <v>170</v>
      </c>
      <c r="B37" s="256">
        <v>26</v>
      </c>
      <c r="C37" s="281" t="s">
        <v>84</v>
      </c>
      <c r="D37" s="250" t="s">
        <v>192</v>
      </c>
      <c r="E37" s="293">
        <f>B43</f>
        <v>20</v>
      </c>
      <c r="F37" s="220" t="s">
        <v>63</v>
      </c>
      <c r="G37" s="67" t="s">
        <v>1</v>
      </c>
      <c r="H37" s="45">
        <f>'PEF''s'!K2</f>
        <v>46288894.09741968</v>
      </c>
      <c r="I37" t="s">
        <v>64</v>
      </c>
      <c r="J37" s="67" t="s">
        <v>1</v>
      </c>
      <c r="K37" s="45">
        <f>'PEF''s'!K2</f>
        <v>46288894.09741968</v>
      </c>
      <c r="L37" t="s">
        <v>64</v>
      </c>
      <c r="M37" s="67" t="s">
        <v>1</v>
      </c>
      <c r="N37" s="45">
        <f>'PEF''s'!K2</f>
        <v>46288894.09741968</v>
      </c>
      <c r="O37" t="s">
        <v>64</v>
      </c>
    </row>
    <row r="38" spans="1:15" ht="12.75">
      <c r="A38" s="259" t="s">
        <v>164</v>
      </c>
      <c r="B38" s="256">
        <v>350</v>
      </c>
      <c r="C38" s="281" t="s">
        <v>142</v>
      </c>
      <c r="D38" s="311" t="s">
        <v>193</v>
      </c>
      <c r="E38" s="295">
        <f>B42</f>
        <v>10</v>
      </c>
      <c r="F38" s="225" t="s">
        <v>63</v>
      </c>
      <c r="G38" s="66" t="s">
        <v>0</v>
      </c>
      <c r="H38" s="296">
        <f>'PEF''s'!C2</f>
        <v>1359292542.255788</v>
      </c>
      <c r="I38" s="66" t="s">
        <v>64</v>
      </c>
      <c r="J38" s="66" t="s">
        <v>0</v>
      </c>
      <c r="K38" s="296">
        <f>'PEF''s'!C2</f>
        <v>1359292542.255788</v>
      </c>
      <c r="L38" s="66" t="s">
        <v>64</v>
      </c>
      <c r="M38" s="66" t="s">
        <v>0</v>
      </c>
      <c r="N38" s="296">
        <f>'PEF''s'!C2</f>
        <v>1359292542.255788</v>
      </c>
      <c r="O38" s="66" t="s">
        <v>64</v>
      </c>
    </row>
    <row r="39" spans="1:15" ht="12.75">
      <c r="A39" s="259" t="s">
        <v>163</v>
      </c>
      <c r="B39" s="256">
        <v>350</v>
      </c>
      <c r="C39" s="281" t="s">
        <v>142</v>
      </c>
      <c r="D39" t="s">
        <v>69</v>
      </c>
      <c r="E39" s="267">
        <f>B25</f>
        <v>1</v>
      </c>
      <c r="G39" s="66" t="s">
        <v>115</v>
      </c>
      <c r="H39" s="265">
        <v>27.027027027027</v>
      </c>
      <c r="I39" s="266" t="s">
        <v>116</v>
      </c>
      <c r="J39" s="266" t="s">
        <v>115</v>
      </c>
      <c r="K39" s="265">
        <v>27.027027027027</v>
      </c>
      <c r="L39" s="266" t="s">
        <v>116</v>
      </c>
      <c r="M39" s="266" t="s">
        <v>115</v>
      </c>
      <c r="N39" s="265">
        <v>27.027027027027</v>
      </c>
      <c r="O39" s="66" t="s">
        <v>116</v>
      </c>
    </row>
    <row r="40" spans="1:15" ht="12.75">
      <c r="A40" s="250" t="s">
        <v>167</v>
      </c>
      <c r="B40" s="271">
        <v>2</v>
      </c>
      <c r="C40" s="278" t="s">
        <v>207</v>
      </c>
      <c r="D40" t="s">
        <v>70</v>
      </c>
      <c r="E40" s="267">
        <f>B26</f>
        <v>1</v>
      </c>
      <c r="G40" s="66" t="s">
        <v>117</v>
      </c>
      <c r="H40" s="69">
        <f>B22</f>
        <v>222</v>
      </c>
      <c r="I40" s="66" t="s">
        <v>118</v>
      </c>
      <c r="J40" s="66" t="s">
        <v>117</v>
      </c>
      <c r="K40" s="69">
        <f>B22</f>
        <v>222</v>
      </c>
      <c r="L40" s="66" t="s">
        <v>118</v>
      </c>
      <c r="M40" s="66" t="s">
        <v>117</v>
      </c>
      <c r="N40" s="69">
        <f>B22</f>
        <v>222</v>
      </c>
      <c r="O40" s="66" t="s">
        <v>118</v>
      </c>
    </row>
    <row r="41" spans="1:15" ht="12.75">
      <c r="A41" s="250" t="s">
        <v>168</v>
      </c>
      <c r="B41" s="271">
        <v>10</v>
      </c>
      <c r="C41" s="278" t="s">
        <v>207</v>
      </c>
      <c r="D41" t="s">
        <v>173</v>
      </c>
      <c r="E41" s="267">
        <f>B46</f>
        <v>1.752</v>
      </c>
      <c r="F41" t="s">
        <v>208</v>
      </c>
      <c r="G41" s="66" t="s">
        <v>119</v>
      </c>
      <c r="H41" s="69">
        <f>2.8*(10^(-15))</f>
        <v>2.8E-15</v>
      </c>
      <c r="I41" s="66"/>
      <c r="J41" s="66" t="s">
        <v>119</v>
      </c>
      <c r="K41" s="69">
        <f>2.8*(10^(-15))</f>
        <v>2.8E-15</v>
      </c>
      <c r="L41" s="66"/>
      <c r="M41" s="66" t="s">
        <v>119</v>
      </c>
      <c r="N41" s="69">
        <f>2.8*(10^(-15))</f>
        <v>2.8E-15</v>
      </c>
      <c r="O41" s="66"/>
    </row>
    <row r="42" spans="1:15" ht="12.75">
      <c r="A42" s="222" t="s">
        <v>193</v>
      </c>
      <c r="B42" s="256">
        <v>10</v>
      </c>
      <c r="C42" s="118" t="s">
        <v>139</v>
      </c>
      <c r="D42" t="s">
        <v>174</v>
      </c>
      <c r="E42" s="267">
        <f>B47</f>
        <v>16.4</v>
      </c>
      <c r="F42" t="s">
        <v>208</v>
      </c>
      <c r="G42" s="66"/>
      <c r="H42" s="66"/>
      <c r="I42" s="66"/>
      <c r="J42" s="66"/>
      <c r="K42" s="69"/>
      <c r="L42" s="66"/>
      <c r="M42" s="31"/>
      <c r="N42" s="69"/>
      <c r="O42" s="66"/>
    </row>
    <row r="43" spans="1:15" ht="12.75">
      <c r="A43" s="222" t="s">
        <v>192</v>
      </c>
      <c r="B43" s="256">
        <v>20</v>
      </c>
      <c r="C43" s="118" t="s">
        <v>139</v>
      </c>
      <c r="D43" s="66" t="s">
        <v>107</v>
      </c>
      <c r="E43" s="69">
        <f>B30</f>
        <v>1</v>
      </c>
      <c r="F43" s="66"/>
      <c r="K43" s="267"/>
      <c r="N43" s="267"/>
      <c r="O43" s="66"/>
    </row>
    <row r="44" spans="1:15" ht="12.75">
      <c r="A44" s="259" t="s">
        <v>161</v>
      </c>
      <c r="B44" s="271">
        <v>4</v>
      </c>
      <c r="C44" s="278" t="s">
        <v>208</v>
      </c>
      <c r="D44" s="66" t="s">
        <v>75</v>
      </c>
      <c r="E44" s="69">
        <f>B31</f>
        <v>0.4</v>
      </c>
      <c r="F44" s="66"/>
      <c r="O44" s="66"/>
    </row>
    <row r="45" spans="1:15" ht="12.75">
      <c r="A45" s="259" t="s">
        <v>162</v>
      </c>
      <c r="B45" s="271">
        <v>4</v>
      </c>
      <c r="C45" s="278" t="s">
        <v>208</v>
      </c>
      <c r="D45" s="66" t="s">
        <v>74</v>
      </c>
      <c r="E45" s="296">
        <f>B16</f>
        <v>0.755681818181818</v>
      </c>
      <c r="F45" s="66"/>
      <c r="G45" s="66"/>
      <c r="H45" s="66"/>
      <c r="I45" s="66"/>
      <c r="J45" s="66"/>
      <c r="K45" s="66"/>
      <c r="L45" s="66"/>
      <c r="M45" s="66"/>
      <c r="N45" s="66"/>
      <c r="O45" s="66"/>
    </row>
    <row r="46" spans="1:15" ht="12.75">
      <c r="A46" t="s">
        <v>173</v>
      </c>
      <c r="B46" s="271">
        <v>1.752</v>
      </c>
      <c r="C46" s="272" t="s">
        <v>208</v>
      </c>
      <c r="D46" s="72" t="s">
        <v>65</v>
      </c>
      <c r="E46" s="287">
        <f>B32</f>
        <v>666666666</v>
      </c>
      <c r="F46" s="72" t="s">
        <v>66</v>
      </c>
      <c r="G46" s="66"/>
      <c r="H46" s="66"/>
      <c r="I46" s="66"/>
      <c r="J46" s="66"/>
      <c r="K46" s="66"/>
      <c r="L46" s="66"/>
      <c r="M46" s="66"/>
      <c r="N46" s="66"/>
      <c r="O46" s="66"/>
    </row>
    <row r="47" spans="1:15" ht="12.75">
      <c r="A47" t="s">
        <v>174</v>
      </c>
      <c r="B47" s="271">
        <v>16.4</v>
      </c>
      <c r="C47" s="272" t="s">
        <v>208</v>
      </c>
      <c r="D47" s="66" t="s">
        <v>1</v>
      </c>
      <c r="E47" s="296">
        <f>'PEF''s'!I2</f>
        <v>46289129.06626115</v>
      </c>
      <c r="F47" s="66"/>
      <c r="G47" s="66"/>
      <c r="H47" s="66"/>
      <c r="I47" s="66"/>
      <c r="J47" s="66"/>
      <c r="K47" s="66"/>
      <c r="L47" s="66"/>
      <c r="M47" s="66"/>
      <c r="N47" s="66"/>
      <c r="O47" s="66"/>
    </row>
    <row r="48" spans="1:15" ht="12.75">
      <c r="A48" s="250" t="s">
        <v>165</v>
      </c>
      <c r="B48" s="271">
        <v>49</v>
      </c>
      <c r="C48" s="278" t="s">
        <v>73</v>
      </c>
      <c r="D48" s="66" t="s">
        <v>0</v>
      </c>
      <c r="E48" s="296">
        <f>'PEF''s'!C2</f>
        <v>1359292542.255788</v>
      </c>
      <c r="F48" s="66" t="s">
        <v>64</v>
      </c>
      <c r="G48" s="66"/>
      <c r="H48" s="66"/>
      <c r="I48" s="66"/>
      <c r="J48" s="66"/>
      <c r="K48" s="66"/>
      <c r="L48" s="66"/>
      <c r="M48" s="66"/>
      <c r="N48" s="66"/>
      <c r="O48" s="66"/>
    </row>
    <row r="49" spans="1:15" ht="12.75">
      <c r="A49" s="250" t="s">
        <v>166</v>
      </c>
      <c r="B49" s="271">
        <v>16</v>
      </c>
      <c r="C49" s="278" t="s">
        <v>73</v>
      </c>
      <c r="D49" s="66" t="s">
        <v>115</v>
      </c>
      <c r="E49" s="265">
        <v>27.027027027027</v>
      </c>
      <c r="F49" s="66" t="s">
        <v>116</v>
      </c>
      <c r="G49" s="66"/>
      <c r="H49" s="66"/>
      <c r="I49" s="66"/>
      <c r="J49" s="66"/>
      <c r="K49" s="66"/>
      <c r="L49" s="66"/>
      <c r="M49" s="66"/>
      <c r="N49" s="66"/>
      <c r="O49" s="66"/>
    </row>
    <row r="50" spans="1:15" ht="15">
      <c r="A50" s="337" t="s">
        <v>151</v>
      </c>
      <c r="B50" s="337"/>
      <c r="C50" s="337"/>
      <c r="D50" s="66" t="s">
        <v>117</v>
      </c>
      <c r="E50" s="69">
        <f>B22</f>
        <v>222</v>
      </c>
      <c r="F50" s="66" t="s">
        <v>118</v>
      </c>
      <c r="G50" s="66"/>
      <c r="H50" s="66"/>
      <c r="I50" s="66"/>
      <c r="J50" s="66"/>
      <c r="K50" s="66"/>
      <c r="L50" s="66"/>
      <c r="M50" s="66"/>
      <c r="N50" s="66"/>
      <c r="O50" s="66"/>
    </row>
    <row r="51" spans="1:15" ht="12.75">
      <c r="A51" s="70" t="s">
        <v>218</v>
      </c>
      <c r="B51" s="326">
        <v>2.5</v>
      </c>
      <c r="D51" s="66" t="s">
        <v>119</v>
      </c>
      <c r="E51" s="69">
        <f>2.8*(10^(-15))</f>
        <v>2.8E-15</v>
      </c>
      <c r="F51" s="66"/>
      <c r="G51" s="66"/>
      <c r="H51" s="66"/>
      <c r="I51" s="66"/>
      <c r="J51" s="66"/>
      <c r="K51" s="66"/>
      <c r="L51" s="66"/>
      <c r="M51" s="66"/>
      <c r="N51" s="66"/>
      <c r="O51" s="66"/>
    </row>
    <row r="52" spans="1:15" ht="12.75">
      <c r="A52" s="118" t="s">
        <v>177</v>
      </c>
      <c r="B52" s="256">
        <v>25</v>
      </c>
      <c r="C52" s="119" t="s">
        <v>84</v>
      </c>
      <c r="E52" s="267"/>
      <c r="G52" s="66"/>
      <c r="H52" s="66"/>
      <c r="I52" s="66"/>
      <c r="J52" s="66"/>
      <c r="K52" s="66"/>
      <c r="L52" s="66"/>
      <c r="M52" s="66"/>
      <c r="N52" s="66"/>
      <c r="O52" s="66"/>
    </row>
    <row r="53" spans="1:15" ht="12.75">
      <c r="A53" s="118" t="s">
        <v>175</v>
      </c>
      <c r="B53" s="256">
        <v>250</v>
      </c>
      <c r="C53" s="118" t="s">
        <v>145</v>
      </c>
      <c r="E53" s="267"/>
      <c r="F53" s="68" t="s">
        <v>182</v>
      </c>
      <c r="G53" s="66"/>
      <c r="H53" s="66"/>
      <c r="I53" s="66"/>
      <c r="J53" s="66"/>
      <c r="K53" s="66"/>
      <c r="L53" s="66"/>
      <c r="M53" s="66"/>
      <c r="N53" s="66"/>
      <c r="O53" s="66"/>
    </row>
    <row r="54" spans="1:15" ht="12.75">
      <c r="A54" s="118" t="s">
        <v>178</v>
      </c>
      <c r="B54" s="256">
        <v>8</v>
      </c>
      <c r="C54" s="280" t="s">
        <v>143</v>
      </c>
      <c r="F54" s="68" t="s">
        <v>38</v>
      </c>
      <c r="G54" s="66"/>
      <c r="H54" s="66"/>
      <c r="I54" s="66"/>
      <c r="J54" s="66"/>
      <c r="K54" s="66"/>
      <c r="L54" s="66"/>
      <c r="M54" s="66"/>
      <c r="N54" s="66"/>
      <c r="O54" s="66"/>
    </row>
    <row r="55" spans="1:15" ht="12.75">
      <c r="A55" s="279" t="s">
        <v>100</v>
      </c>
      <c r="B55" s="271">
        <v>2.5</v>
      </c>
      <c r="C55" s="279" t="s">
        <v>98</v>
      </c>
      <c r="F55" s="68" t="s">
        <v>77</v>
      </c>
      <c r="G55" s="66"/>
      <c r="H55" s="66"/>
      <c r="I55" s="66"/>
      <c r="J55" s="66"/>
      <c r="K55" s="66"/>
      <c r="L55" s="66"/>
      <c r="M55" s="66"/>
      <c r="N55" s="66"/>
      <c r="O55" s="66"/>
    </row>
    <row r="56" spans="1:15" ht="12.75">
      <c r="A56" s="278" t="s">
        <v>213</v>
      </c>
      <c r="B56" s="271">
        <v>49</v>
      </c>
      <c r="C56" s="272" t="s">
        <v>73</v>
      </c>
      <c r="F56" s="68" t="s">
        <v>78</v>
      </c>
      <c r="G56" s="66"/>
      <c r="H56" s="66"/>
      <c r="I56" s="66"/>
      <c r="J56" s="66"/>
      <c r="K56" s="66"/>
      <c r="L56" s="66"/>
      <c r="M56" s="66"/>
      <c r="N56" s="66"/>
      <c r="O56" s="66"/>
    </row>
    <row r="57" spans="1:3" ht="12.75">
      <c r="A57" s="278" t="s">
        <v>214</v>
      </c>
      <c r="B57" s="271">
        <v>2</v>
      </c>
      <c r="C57" s="272" t="s">
        <v>207</v>
      </c>
    </row>
    <row r="58" spans="1:15" ht="15">
      <c r="A58" s="336" t="s">
        <v>146</v>
      </c>
      <c r="B58" s="336"/>
      <c r="C58" s="336"/>
      <c r="D58" s="66"/>
      <c r="E58" s="66"/>
      <c r="F58" s="66"/>
      <c r="G58" s="66"/>
      <c r="H58" s="66"/>
      <c r="I58" s="66"/>
      <c r="J58" s="66"/>
      <c r="K58" s="66"/>
      <c r="L58" s="66"/>
      <c r="M58" s="66"/>
      <c r="N58" s="66"/>
      <c r="O58" s="66"/>
    </row>
    <row r="59" spans="1:15" ht="12.75">
      <c r="A59" s="278" t="s">
        <v>216</v>
      </c>
      <c r="B59" s="271">
        <v>2.5</v>
      </c>
      <c r="D59" s="66"/>
      <c r="E59" s="66"/>
      <c r="F59" s="66"/>
      <c r="G59" s="66"/>
      <c r="H59" s="66"/>
      <c r="I59" s="66"/>
      <c r="J59" s="66"/>
      <c r="K59" s="66"/>
      <c r="L59" s="66"/>
      <c r="M59" s="66"/>
      <c r="N59" s="66"/>
      <c r="O59" s="66"/>
    </row>
    <row r="60" spans="1:15" ht="12.75">
      <c r="A60" s="118" t="s">
        <v>199</v>
      </c>
      <c r="B60" s="256">
        <v>25</v>
      </c>
      <c r="C60" s="119" t="s">
        <v>84</v>
      </c>
      <c r="D60" s="66"/>
      <c r="E60" s="66"/>
      <c r="F60" s="66"/>
      <c r="G60" s="66"/>
      <c r="H60" s="66"/>
      <c r="I60" s="66"/>
      <c r="J60" s="66"/>
      <c r="K60" s="66"/>
      <c r="L60" s="66"/>
      <c r="M60" s="66"/>
      <c r="N60" s="66"/>
      <c r="O60" s="66"/>
    </row>
    <row r="61" spans="1:15" ht="12.75">
      <c r="A61" s="118" t="s">
        <v>176</v>
      </c>
      <c r="B61" s="256">
        <v>225</v>
      </c>
      <c r="C61" s="118" t="s">
        <v>145</v>
      </c>
      <c r="D61" s="66"/>
      <c r="E61" s="66"/>
      <c r="F61" s="66"/>
      <c r="G61" s="66"/>
      <c r="H61" s="66"/>
      <c r="I61" s="66"/>
      <c r="J61" s="66"/>
      <c r="K61" s="66"/>
      <c r="L61" s="66"/>
      <c r="M61" s="66"/>
      <c r="N61" s="66"/>
      <c r="O61" s="66"/>
    </row>
    <row r="62" spans="1:15" ht="12.75">
      <c r="A62" s="118" t="s">
        <v>200</v>
      </c>
      <c r="B62" s="256">
        <v>8</v>
      </c>
      <c r="C62" s="280" t="s">
        <v>143</v>
      </c>
      <c r="D62" s="66"/>
      <c r="E62" s="66"/>
      <c r="F62" s="66"/>
      <c r="G62" s="66"/>
      <c r="H62" s="66"/>
      <c r="I62" s="66"/>
      <c r="J62" s="66"/>
      <c r="K62" s="66"/>
      <c r="L62" s="66"/>
      <c r="M62" s="66"/>
      <c r="N62" s="66"/>
      <c r="O62" s="66"/>
    </row>
    <row r="63" spans="1:15" ht="12.75">
      <c r="A63" s="278" t="s">
        <v>97</v>
      </c>
      <c r="B63" s="271">
        <v>2.5</v>
      </c>
      <c r="C63" s="279" t="s">
        <v>98</v>
      </c>
      <c r="D63" s="66"/>
      <c r="E63" s="66"/>
      <c r="F63" s="66"/>
      <c r="G63" s="66"/>
      <c r="H63" s="66"/>
      <c r="I63" s="66"/>
      <c r="J63" s="66"/>
      <c r="K63" s="66"/>
      <c r="L63" s="66"/>
      <c r="M63" s="66"/>
      <c r="N63" s="66"/>
      <c r="O63" s="66"/>
    </row>
    <row r="64" spans="1:15" ht="12.75">
      <c r="A64" s="278" t="s">
        <v>201</v>
      </c>
      <c r="B64" s="271">
        <v>49</v>
      </c>
      <c r="C64" s="272" t="s">
        <v>73</v>
      </c>
      <c r="D64" s="66"/>
      <c r="E64" s="66"/>
      <c r="F64" s="66"/>
      <c r="G64" s="66"/>
      <c r="H64" s="66"/>
      <c r="I64" s="66"/>
      <c r="J64" s="66"/>
      <c r="K64" s="66"/>
      <c r="L64" s="66"/>
      <c r="M64" s="66"/>
      <c r="N64" s="66"/>
      <c r="O64" s="66"/>
    </row>
    <row r="65" spans="1:15" ht="12.75">
      <c r="A65" s="278" t="s">
        <v>202</v>
      </c>
      <c r="B65" s="271">
        <v>2</v>
      </c>
      <c r="C65" s="272" t="s">
        <v>207</v>
      </c>
      <c r="D65" s="66"/>
      <c r="E65" s="66"/>
      <c r="F65" s="66"/>
      <c r="G65" s="66"/>
      <c r="H65" s="66"/>
      <c r="I65" s="66"/>
      <c r="J65" s="66"/>
      <c r="K65" s="66"/>
      <c r="L65" s="66"/>
      <c r="M65" s="66"/>
      <c r="N65" s="66"/>
      <c r="O65" s="66"/>
    </row>
    <row r="66" spans="1:15" ht="15">
      <c r="A66" s="335" t="s">
        <v>144</v>
      </c>
      <c r="B66" s="335"/>
      <c r="C66" s="335"/>
      <c r="D66" s="66"/>
      <c r="E66" s="66"/>
      <c r="F66" s="66"/>
      <c r="G66" s="66"/>
      <c r="H66" s="66"/>
      <c r="I66" s="66"/>
      <c r="J66" s="66"/>
      <c r="K66" s="66"/>
      <c r="L66" s="66"/>
      <c r="M66" s="66"/>
      <c r="N66" s="66"/>
      <c r="O66" s="66"/>
    </row>
    <row r="67" spans="1:15" ht="12.75">
      <c r="A67" s="278" t="s">
        <v>217</v>
      </c>
      <c r="B67" s="271">
        <v>2.5</v>
      </c>
      <c r="D67" s="66"/>
      <c r="E67" s="66"/>
      <c r="F67" s="66"/>
      <c r="G67" s="66"/>
      <c r="H67" s="66"/>
      <c r="I67" s="66"/>
      <c r="J67" s="66"/>
      <c r="K67" s="66"/>
      <c r="L67" s="66"/>
      <c r="M67" s="66"/>
      <c r="N67" s="66"/>
      <c r="O67" s="66"/>
    </row>
    <row r="68" spans="1:15" ht="12.75">
      <c r="A68" s="118" t="s">
        <v>203</v>
      </c>
      <c r="B68" s="256">
        <v>25</v>
      </c>
      <c r="C68" s="119" t="s">
        <v>84</v>
      </c>
      <c r="D68" s="66"/>
      <c r="E68" s="66"/>
      <c r="F68" s="66"/>
      <c r="G68" s="66"/>
      <c r="H68" s="66"/>
      <c r="I68" s="66"/>
      <c r="J68" s="66"/>
      <c r="K68" s="66"/>
      <c r="L68" s="66"/>
      <c r="M68" s="66"/>
      <c r="N68" s="66"/>
      <c r="O68" s="66"/>
    </row>
    <row r="69" spans="1:15" ht="12.75">
      <c r="A69" s="118" t="s">
        <v>169</v>
      </c>
      <c r="B69" s="256">
        <v>250</v>
      </c>
      <c r="C69" s="118" t="s">
        <v>145</v>
      </c>
      <c r="D69" s="66"/>
      <c r="E69" s="66"/>
      <c r="F69" s="66"/>
      <c r="G69" s="66"/>
      <c r="H69" s="66"/>
      <c r="I69" s="66"/>
      <c r="J69" s="66"/>
      <c r="K69" s="66"/>
      <c r="L69" s="66"/>
      <c r="M69" s="66"/>
      <c r="N69" s="66"/>
      <c r="O69" s="66"/>
    </row>
    <row r="70" spans="1:15" ht="12.75">
      <c r="A70" s="118" t="s">
        <v>204</v>
      </c>
      <c r="B70" s="256">
        <v>8</v>
      </c>
      <c r="C70" s="280" t="s">
        <v>143</v>
      </c>
      <c r="D70" s="66"/>
      <c r="E70" s="66"/>
      <c r="F70" s="66"/>
      <c r="G70" s="66"/>
      <c r="H70" s="66"/>
      <c r="I70" s="66"/>
      <c r="J70" s="66"/>
      <c r="K70" s="66"/>
      <c r="L70" s="66"/>
      <c r="M70" s="66"/>
      <c r="N70" s="66"/>
      <c r="O70" s="66"/>
    </row>
    <row r="71" spans="1:15" ht="12.75">
      <c r="A71" s="278" t="s">
        <v>99</v>
      </c>
      <c r="B71" s="271">
        <v>2.5</v>
      </c>
      <c r="C71" s="279" t="s">
        <v>98</v>
      </c>
      <c r="D71" s="66"/>
      <c r="E71" s="66"/>
      <c r="F71" s="66"/>
      <c r="G71" s="66"/>
      <c r="H71" s="66"/>
      <c r="I71" s="66"/>
      <c r="J71" s="66"/>
      <c r="K71" s="66"/>
      <c r="L71" s="66"/>
      <c r="M71" s="66"/>
      <c r="N71" s="66"/>
      <c r="O71" s="66"/>
    </row>
    <row r="72" spans="1:15" ht="12.75">
      <c r="A72" s="278" t="s">
        <v>205</v>
      </c>
      <c r="B72" s="271">
        <v>49</v>
      </c>
      <c r="C72" s="272" t="s">
        <v>73</v>
      </c>
      <c r="D72" s="66"/>
      <c r="E72" s="66"/>
      <c r="F72" s="66"/>
      <c r="G72" s="66"/>
      <c r="H72" s="66"/>
      <c r="I72" s="66"/>
      <c r="J72" s="66"/>
      <c r="K72" s="66"/>
      <c r="L72" s="66"/>
      <c r="M72" s="66"/>
      <c r="N72" s="66"/>
      <c r="O72" s="66"/>
    </row>
    <row r="73" spans="1:15" ht="12.75">
      <c r="A73" s="278" t="s">
        <v>206</v>
      </c>
      <c r="B73" s="271">
        <v>3</v>
      </c>
      <c r="C73" s="272" t="s">
        <v>207</v>
      </c>
      <c r="D73" s="66"/>
      <c r="E73" s="66"/>
      <c r="F73" s="66"/>
      <c r="G73" s="66"/>
      <c r="H73" s="66"/>
      <c r="I73" s="66"/>
      <c r="J73" s="66"/>
      <c r="K73" s="66"/>
      <c r="L73" s="66"/>
      <c r="M73" s="66"/>
      <c r="N73" s="66"/>
      <c r="O73" s="66"/>
    </row>
    <row r="74" spans="4:15" ht="12.75">
      <c r="D74" s="66"/>
      <c r="E74" s="66"/>
      <c r="F74" s="66"/>
      <c r="G74" s="66"/>
      <c r="H74" s="66"/>
      <c r="I74" s="66"/>
      <c r="J74" s="66"/>
      <c r="K74" s="66"/>
      <c r="L74" s="66"/>
      <c r="M74" s="66"/>
      <c r="N74" s="66"/>
      <c r="O74" s="66"/>
    </row>
    <row r="75" spans="4:15" ht="12.75">
      <c r="D75" s="66"/>
      <c r="E75" s="66"/>
      <c r="F75" s="66"/>
      <c r="G75" s="66"/>
      <c r="H75" s="66"/>
      <c r="I75" s="66"/>
      <c r="J75" s="66"/>
      <c r="K75" s="66"/>
      <c r="L75" s="66"/>
      <c r="M75" s="66"/>
      <c r="N75" s="66"/>
      <c r="O75" s="66"/>
    </row>
    <row r="76" spans="4:15" ht="12.75">
      <c r="D76" s="66"/>
      <c r="E76" s="66"/>
      <c r="F76" s="66"/>
      <c r="G76" s="66"/>
      <c r="H76" s="66"/>
      <c r="I76" s="66"/>
      <c r="J76" s="66"/>
      <c r="K76" s="66"/>
      <c r="L76" s="66"/>
      <c r="M76" s="66"/>
      <c r="N76" s="66"/>
      <c r="O76" s="66"/>
    </row>
    <row r="77" spans="4:15" ht="12.75">
      <c r="D77" s="66"/>
      <c r="E77" s="66"/>
      <c r="F77" s="66"/>
      <c r="G77" s="66"/>
      <c r="H77" s="66"/>
      <c r="I77" s="66"/>
      <c r="J77" s="66"/>
      <c r="K77" s="66"/>
      <c r="L77" s="66"/>
      <c r="M77" s="66"/>
      <c r="N77" s="66"/>
      <c r="O77" s="66"/>
    </row>
    <row r="78" spans="4:15" ht="12.75">
      <c r="D78" s="66"/>
      <c r="E78" s="66"/>
      <c r="F78" s="66"/>
      <c r="G78" s="66"/>
      <c r="H78" s="66"/>
      <c r="I78" s="66"/>
      <c r="J78" s="66"/>
      <c r="K78" s="66"/>
      <c r="L78" s="66"/>
      <c r="M78" s="66"/>
      <c r="N78" s="66"/>
      <c r="O78" s="66"/>
    </row>
    <row r="79" spans="4:15" ht="12.75">
      <c r="D79" s="66"/>
      <c r="E79" s="66"/>
      <c r="F79" s="66"/>
      <c r="G79" s="66"/>
      <c r="H79" s="66"/>
      <c r="I79" s="66"/>
      <c r="J79" s="66"/>
      <c r="K79" s="66"/>
      <c r="L79" s="66"/>
      <c r="M79" s="66"/>
      <c r="N79" s="66"/>
      <c r="O79" s="66"/>
    </row>
    <row r="80" spans="4:15" ht="12.75">
      <c r="D80" s="66"/>
      <c r="E80" s="66"/>
      <c r="F80" s="66"/>
      <c r="G80" s="66"/>
      <c r="H80" s="66"/>
      <c r="I80" s="66"/>
      <c r="J80" s="66"/>
      <c r="K80" s="66"/>
      <c r="L80" s="66"/>
      <c r="M80" s="66"/>
      <c r="N80" s="66"/>
      <c r="O80" s="66"/>
    </row>
    <row r="81" spans="4:15" ht="12.75">
      <c r="D81" s="66"/>
      <c r="E81" s="66"/>
      <c r="F81" s="66"/>
      <c r="G81" s="66"/>
      <c r="H81" s="66"/>
      <c r="I81" s="66"/>
      <c r="J81" s="66"/>
      <c r="K81" s="66"/>
      <c r="L81" s="66"/>
      <c r="M81" s="66"/>
      <c r="N81" s="66"/>
      <c r="O81" s="66"/>
    </row>
    <row r="82" spans="4:15" ht="12.75">
      <c r="D82" s="66"/>
      <c r="E82" s="66"/>
      <c r="F82" s="66"/>
      <c r="G82" s="66"/>
      <c r="H82" s="66"/>
      <c r="I82" s="66"/>
      <c r="J82" s="66"/>
      <c r="K82" s="66"/>
      <c r="L82" s="66"/>
      <c r="M82" s="66"/>
      <c r="N82" s="66"/>
      <c r="O82" s="66"/>
    </row>
    <row r="83" spans="4:15" ht="12.75">
      <c r="D83" s="66"/>
      <c r="E83" s="66"/>
      <c r="F83" s="66"/>
      <c r="G83" s="66"/>
      <c r="H83" s="66"/>
      <c r="I83" s="66"/>
      <c r="J83" s="66"/>
      <c r="K83" s="66"/>
      <c r="L83" s="66"/>
      <c r="M83" s="66"/>
      <c r="N83" s="66"/>
      <c r="O83" s="66"/>
    </row>
    <row r="84" spans="4:15" ht="12.75">
      <c r="D84" s="66"/>
      <c r="E84" s="66"/>
      <c r="F84" s="66"/>
      <c r="G84" s="66"/>
      <c r="H84" s="66"/>
      <c r="I84" s="66"/>
      <c r="J84" s="66"/>
      <c r="K84" s="66"/>
      <c r="L84" s="66"/>
      <c r="M84" s="66"/>
      <c r="N84" s="66"/>
      <c r="O84" s="66"/>
    </row>
    <row r="85" spans="4:15" ht="12.75">
      <c r="D85" s="66"/>
      <c r="E85" s="66"/>
      <c r="F85" s="66"/>
      <c r="G85" s="66"/>
      <c r="H85" s="66"/>
      <c r="I85" s="66"/>
      <c r="J85" s="66"/>
      <c r="K85" s="66"/>
      <c r="L85" s="66"/>
      <c r="M85" s="66"/>
      <c r="N85" s="66"/>
      <c r="O85" s="66"/>
    </row>
    <row r="86" spans="4:15" ht="12.75">
      <c r="D86" s="66"/>
      <c r="E86" s="66"/>
      <c r="F86" s="66"/>
      <c r="G86" s="66"/>
      <c r="H86" s="66"/>
      <c r="I86" s="66"/>
      <c r="J86" s="66"/>
      <c r="K86" s="66"/>
      <c r="L86" s="66"/>
      <c r="M86" s="66"/>
      <c r="N86" s="66"/>
      <c r="O86" s="66"/>
    </row>
    <row r="87" spans="4:15" ht="12.75">
      <c r="D87" s="66"/>
      <c r="E87" s="66"/>
      <c r="F87" s="66"/>
      <c r="G87" s="66"/>
      <c r="H87" s="66"/>
      <c r="I87" s="66"/>
      <c r="J87" s="66"/>
      <c r="K87" s="66"/>
      <c r="L87" s="66"/>
      <c r="M87" s="66"/>
      <c r="N87" s="66"/>
      <c r="O87" s="66"/>
    </row>
    <row r="88" spans="4:15" ht="12.75">
      <c r="D88" s="66"/>
      <c r="E88" s="66"/>
      <c r="F88" s="66"/>
      <c r="G88" s="66"/>
      <c r="H88" s="66"/>
      <c r="I88" s="66"/>
      <c r="J88" s="66"/>
      <c r="K88" s="66"/>
      <c r="L88" s="66"/>
      <c r="M88" s="66"/>
      <c r="N88" s="66"/>
      <c r="O88" s="66"/>
    </row>
    <row r="89" spans="4:15" ht="12.75">
      <c r="D89" s="66"/>
      <c r="E89" s="66"/>
      <c r="F89" s="66"/>
      <c r="G89" s="66"/>
      <c r="H89" s="66"/>
      <c r="I89" s="66"/>
      <c r="J89" s="66"/>
      <c r="K89" s="66"/>
      <c r="L89" s="66"/>
      <c r="M89" s="66"/>
      <c r="N89" s="66"/>
      <c r="O89" s="66"/>
    </row>
    <row r="90" spans="4:15" ht="12.75">
      <c r="D90" s="66"/>
      <c r="E90" s="66"/>
      <c r="F90" s="66"/>
      <c r="G90" s="66"/>
      <c r="H90" s="66"/>
      <c r="I90" s="66"/>
      <c r="J90" s="66"/>
      <c r="K90" s="66"/>
      <c r="L90" s="66"/>
      <c r="M90" s="66"/>
      <c r="N90" s="66"/>
      <c r="O90" s="66"/>
    </row>
    <row r="91" spans="4:15" ht="12.75">
      <c r="D91" s="66"/>
      <c r="E91" s="66"/>
      <c r="F91" s="66"/>
      <c r="G91" s="66"/>
      <c r="H91" s="66"/>
      <c r="I91" s="66"/>
      <c r="J91" s="66"/>
      <c r="K91" s="66"/>
      <c r="L91" s="66"/>
      <c r="M91" s="66"/>
      <c r="N91" s="66"/>
      <c r="O91" s="66"/>
    </row>
    <row r="92" spans="4:15" ht="12.75">
      <c r="D92" s="66"/>
      <c r="E92" s="66"/>
      <c r="F92" s="66"/>
      <c r="G92" s="66"/>
      <c r="H92" s="66"/>
      <c r="I92" s="66"/>
      <c r="J92" s="66"/>
      <c r="K92" s="66"/>
      <c r="L92" s="66"/>
      <c r="M92" s="66"/>
      <c r="N92" s="66"/>
      <c r="O92" s="66"/>
    </row>
    <row r="93" spans="4:15" ht="12.75">
      <c r="D93" s="66"/>
      <c r="E93" s="66"/>
      <c r="F93" s="66"/>
      <c r="G93" s="66"/>
      <c r="H93" s="66"/>
      <c r="I93" s="66"/>
      <c r="J93" s="66"/>
      <c r="K93" s="66"/>
      <c r="L93" s="66"/>
      <c r="M93" s="66"/>
      <c r="N93" s="66"/>
      <c r="O93" s="66"/>
    </row>
    <row r="94" spans="4:15" ht="12.75">
      <c r="D94" s="66"/>
      <c r="E94" s="66"/>
      <c r="F94" s="66"/>
      <c r="G94" s="66"/>
      <c r="H94" s="66"/>
      <c r="I94" s="66"/>
      <c r="J94" s="66"/>
      <c r="K94" s="66"/>
      <c r="L94" s="66"/>
      <c r="M94" s="66"/>
      <c r="N94" s="66"/>
      <c r="O94" s="66"/>
    </row>
    <row r="95" spans="4:15" ht="12.75">
      <c r="D95" s="66"/>
      <c r="E95" s="66"/>
      <c r="F95" s="66"/>
      <c r="G95" s="66"/>
      <c r="H95" s="66"/>
      <c r="I95" s="66"/>
      <c r="J95" s="66"/>
      <c r="K95" s="66"/>
      <c r="L95" s="66"/>
      <c r="M95" s="66"/>
      <c r="N95" s="66"/>
      <c r="O95" s="66"/>
    </row>
    <row r="96" spans="4:15" ht="12.75">
      <c r="D96" s="66"/>
      <c r="E96" s="66"/>
      <c r="F96" s="66"/>
      <c r="G96" s="66"/>
      <c r="H96" s="66"/>
      <c r="I96" s="66"/>
      <c r="J96" s="66"/>
      <c r="K96" s="66"/>
      <c r="L96" s="66"/>
      <c r="M96" s="66"/>
      <c r="N96" s="66"/>
      <c r="O96" s="66"/>
    </row>
    <row r="97" spans="4:15" ht="12.75">
      <c r="D97" s="66"/>
      <c r="E97" s="66"/>
      <c r="F97" s="66"/>
      <c r="G97" s="66"/>
      <c r="H97" s="66"/>
      <c r="I97" s="66"/>
      <c r="J97" s="66"/>
      <c r="K97" s="66"/>
      <c r="L97" s="66"/>
      <c r="M97" s="66"/>
      <c r="N97" s="66"/>
      <c r="O97" s="66"/>
    </row>
    <row r="98" spans="4:15" ht="12.75">
      <c r="D98" s="66"/>
      <c r="E98" s="66"/>
      <c r="F98" s="66"/>
      <c r="G98" s="66"/>
      <c r="H98" s="66"/>
      <c r="I98" s="66"/>
      <c r="J98" s="66"/>
      <c r="K98" s="66"/>
      <c r="L98" s="66"/>
      <c r="M98" s="66"/>
      <c r="N98" s="66"/>
      <c r="O98" s="66"/>
    </row>
    <row r="99" spans="4:15" ht="12.75">
      <c r="D99" s="66"/>
      <c r="E99" s="66"/>
      <c r="F99" s="66"/>
      <c r="G99" s="66"/>
      <c r="H99" s="66"/>
      <c r="I99" s="66"/>
      <c r="J99" s="66"/>
      <c r="K99" s="66"/>
      <c r="L99" s="66"/>
      <c r="M99" s="66"/>
      <c r="N99" s="66"/>
      <c r="O99" s="66"/>
    </row>
    <row r="100" spans="4:15" ht="12.75">
      <c r="D100" s="66"/>
      <c r="E100" s="66"/>
      <c r="F100" s="66"/>
      <c r="G100" s="66"/>
      <c r="H100" s="66"/>
      <c r="I100" s="66"/>
      <c r="J100" s="66"/>
      <c r="K100" s="66"/>
      <c r="L100" s="66"/>
      <c r="M100" s="66"/>
      <c r="N100" s="66"/>
      <c r="O100" s="66"/>
    </row>
    <row r="101" spans="4:15" ht="12.75">
      <c r="D101" s="66"/>
      <c r="E101" s="66"/>
      <c r="F101" s="66"/>
      <c r="G101" s="66"/>
      <c r="H101" s="66"/>
      <c r="I101" s="66"/>
      <c r="J101" s="66"/>
      <c r="K101" s="66"/>
      <c r="L101" s="66"/>
      <c r="M101" s="66"/>
      <c r="N101" s="66"/>
      <c r="O101" s="66"/>
    </row>
    <row r="102" spans="4:15" ht="12.75">
      <c r="D102" s="66"/>
      <c r="E102" s="66"/>
      <c r="F102" s="66"/>
      <c r="G102" s="66"/>
      <c r="H102" s="66"/>
      <c r="I102" s="66"/>
      <c r="J102" s="66"/>
      <c r="K102" s="66"/>
      <c r="L102" s="66"/>
      <c r="M102" s="66"/>
      <c r="N102" s="66"/>
      <c r="O102" s="66"/>
    </row>
    <row r="103" spans="4:15" ht="12.75">
      <c r="D103" s="66"/>
      <c r="E103" s="66"/>
      <c r="F103" s="66"/>
      <c r="G103" s="66"/>
      <c r="H103" s="66"/>
      <c r="I103" s="66"/>
      <c r="J103" s="66"/>
      <c r="K103" s="66"/>
      <c r="L103" s="66"/>
      <c r="M103" s="66"/>
      <c r="N103" s="66"/>
      <c r="O103" s="66"/>
    </row>
    <row r="104" spans="4:15" ht="12.75">
      <c r="D104" s="66"/>
      <c r="E104" s="66"/>
      <c r="F104" s="66"/>
      <c r="G104" s="66"/>
      <c r="H104" s="66"/>
      <c r="I104" s="66"/>
      <c r="J104" s="66"/>
      <c r="K104" s="66"/>
      <c r="L104" s="66"/>
      <c r="M104" s="66"/>
      <c r="N104" s="66"/>
      <c r="O104" s="66"/>
    </row>
    <row r="105" spans="4:15" ht="12.75">
      <c r="D105" s="66"/>
      <c r="E105" s="66"/>
      <c r="F105" s="66"/>
      <c r="G105" s="66"/>
      <c r="H105" s="66"/>
      <c r="I105" s="66"/>
      <c r="J105" s="66"/>
      <c r="K105" s="66"/>
      <c r="L105" s="66"/>
      <c r="M105" s="66"/>
      <c r="N105" s="66"/>
      <c r="O105" s="66"/>
    </row>
    <row r="106" spans="4:15" ht="12.75">
      <c r="D106" s="66"/>
      <c r="E106" s="66"/>
      <c r="F106" s="66"/>
      <c r="G106" s="66"/>
      <c r="H106" s="66"/>
      <c r="I106" s="66"/>
      <c r="J106" s="66"/>
      <c r="K106" s="66"/>
      <c r="L106" s="66"/>
      <c r="M106" s="66"/>
      <c r="N106" s="66"/>
      <c r="O106" s="66"/>
    </row>
    <row r="107" spans="4:15" ht="12.75">
      <c r="D107" s="66"/>
      <c r="E107" s="66"/>
      <c r="F107" s="66"/>
      <c r="G107" s="66"/>
      <c r="H107" s="66"/>
      <c r="I107" s="66"/>
      <c r="J107" s="66"/>
      <c r="K107" s="66"/>
      <c r="L107" s="66"/>
      <c r="M107" s="66"/>
      <c r="N107" s="66"/>
      <c r="O107" s="66"/>
    </row>
    <row r="108" spans="4:15" ht="12.75">
      <c r="D108" s="66"/>
      <c r="E108" s="66"/>
      <c r="F108" s="66"/>
      <c r="G108" s="66"/>
      <c r="H108" s="66"/>
      <c r="I108" s="66"/>
      <c r="J108" s="66"/>
      <c r="K108" s="66"/>
      <c r="L108" s="66"/>
      <c r="M108" s="66"/>
      <c r="N108" s="66"/>
      <c r="O108" s="66"/>
    </row>
    <row r="109" spans="4:15" ht="12.75">
      <c r="D109" s="66"/>
      <c r="E109" s="66"/>
      <c r="F109" s="66"/>
      <c r="G109" s="66"/>
      <c r="H109" s="66"/>
      <c r="I109" s="66"/>
      <c r="J109" s="66"/>
      <c r="K109" s="66"/>
      <c r="L109" s="66"/>
      <c r="M109" s="66"/>
      <c r="N109" s="66"/>
      <c r="O109" s="66"/>
    </row>
    <row r="110" spans="4:15" ht="12.75">
      <c r="D110" s="66"/>
      <c r="E110" s="66"/>
      <c r="F110" s="66"/>
      <c r="G110" s="66"/>
      <c r="H110" s="66"/>
      <c r="I110" s="66"/>
      <c r="J110" s="66"/>
      <c r="K110" s="66"/>
      <c r="L110" s="66"/>
      <c r="M110" s="66"/>
      <c r="N110" s="66"/>
      <c r="O110" s="66"/>
    </row>
    <row r="111" spans="4:15" ht="12.75">
      <c r="D111" s="66"/>
      <c r="E111" s="66"/>
      <c r="F111" s="66"/>
      <c r="G111" s="66"/>
      <c r="H111" s="66"/>
      <c r="I111" s="66"/>
      <c r="J111" s="66"/>
      <c r="K111" s="66"/>
      <c r="L111" s="66"/>
      <c r="M111" s="66"/>
      <c r="N111" s="66"/>
      <c r="O111" s="66"/>
    </row>
    <row r="112" spans="4:15" ht="12.75">
      <c r="D112" s="66"/>
      <c r="E112" s="66"/>
      <c r="F112" s="66"/>
      <c r="G112" s="66"/>
      <c r="H112" s="66"/>
      <c r="I112" s="66"/>
      <c r="J112" s="66"/>
      <c r="K112" s="66"/>
      <c r="L112" s="66"/>
      <c r="M112" s="66"/>
      <c r="N112" s="66"/>
      <c r="O112" s="66"/>
    </row>
    <row r="113" spans="4:15" ht="12.75">
      <c r="D113" s="66"/>
      <c r="E113" s="66"/>
      <c r="F113" s="66"/>
      <c r="G113" s="66"/>
      <c r="H113" s="66"/>
      <c r="I113" s="66"/>
      <c r="J113" s="66"/>
      <c r="K113" s="66"/>
      <c r="L113" s="66"/>
      <c r="M113" s="66"/>
      <c r="N113" s="66"/>
      <c r="O113" s="66"/>
    </row>
    <row r="114" spans="4:15" ht="12.75">
      <c r="D114" s="66"/>
      <c r="E114" s="66"/>
      <c r="F114" s="66"/>
      <c r="G114" s="66"/>
      <c r="H114" s="66"/>
      <c r="I114" s="66"/>
      <c r="J114" s="66"/>
      <c r="K114" s="66"/>
      <c r="L114" s="66"/>
      <c r="M114" s="66"/>
      <c r="N114" s="66"/>
      <c r="O114" s="66"/>
    </row>
    <row r="115" spans="4:15" ht="12.75">
      <c r="D115" s="66"/>
      <c r="E115" s="66"/>
      <c r="F115" s="66"/>
      <c r="G115" s="66"/>
      <c r="H115" s="66"/>
      <c r="I115" s="66"/>
      <c r="J115" s="66"/>
      <c r="K115" s="66"/>
      <c r="L115" s="66"/>
      <c r="M115" s="66"/>
      <c r="N115" s="66"/>
      <c r="O115" s="66"/>
    </row>
    <row r="116" spans="4:15" ht="12.75">
      <c r="D116" s="66"/>
      <c r="E116" s="66"/>
      <c r="F116" s="66"/>
      <c r="G116" s="66"/>
      <c r="H116" s="66"/>
      <c r="I116" s="66"/>
      <c r="J116" s="66"/>
      <c r="K116" s="66"/>
      <c r="L116" s="66"/>
      <c r="M116" s="66"/>
      <c r="N116" s="66"/>
      <c r="O116" s="66"/>
    </row>
    <row r="117" spans="4:15" ht="12.75">
      <c r="D117" s="66"/>
      <c r="E117" s="66"/>
      <c r="F117" s="66"/>
      <c r="G117" s="66"/>
      <c r="H117" s="66"/>
      <c r="I117" s="66"/>
      <c r="J117" s="66"/>
      <c r="K117" s="66"/>
      <c r="L117" s="66"/>
      <c r="M117" s="66"/>
      <c r="N117" s="66"/>
      <c r="O117" s="66"/>
    </row>
    <row r="118" spans="4:15" ht="12.75">
      <c r="D118" s="66"/>
      <c r="E118" s="66"/>
      <c r="F118" s="66"/>
      <c r="G118" s="66"/>
      <c r="H118" s="66"/>
      <c r="I118" s="66"/>
      <c r="J118" s="66"/>
      <c r="K118" s="66"/>
      <c r="L118" s="66"/>
      <c r="M118" s="66"/>
      <c r="N118" s="66"/>
      <c r="O118" s="66"/>
    </row>
    <row r="119" spans="4:15" ht="12.75">
      <c r="D119" s="66"/>
      <c r="E119" s="66"/>
      <c r="F119" s="66"/>
      <c r="G119" s="66"/>
      <c r="H119" s="66"/>
      <c r="I119" s="66"/>
      <c r="J119" s="66"/>
      <c r="K119" s="66"/>
      <c r="L119" s="66"/>
      <c r="M119" s="66"/>
      <c r="N119" s="66"/>
      <c r="O119" s="66"/>
    </row>
    <row r="120" spans="4:15" ht="12.75">
      <c r="D120" s="66"/>
      <c r="E120" s="66"/>
      <c r="F120" s="66"/>
      <c r="G120" s="66"/>
      <c r="H120" s="66"/>
      <c r="I120" s="66"/>
      <c r="J120" s="66"/>
      <c r="K120" s="66"/>
      <c r="L120" s="66"/>
      <c r="M120" s="66"/>
      <c r="N120" s="66"/>
      <c r="O120" s="66"/>
    </row>
    <row r="121" spans="4:15" ht="12.75">
      <c r="D121" s="66"/>
      <c r="E121" s="66"/>
      <c r="F121" s="66"/>
      <c r="G121" s="66"/>
      <c r="H121" s="66"/>
      <c r="I121" s="66"/>
      <c r="J121" s="66"/>
      <c r="K121" s="66"/>
      <c r="L121" s="66"/>
      <c r="M121" s="66"/>
      <c r="N121" s="66"/>
      <c r="O121" s="66"/>
    </row>
    <row r="122" spans="4:15" ht="12.75">
      <c r="D122" s="66"/>
      <c r="E122" s="66"/>
      <c r="F122" s="66"/>
      <c r="G122" s="66"/>
      <c r="H122" s="66"/>
      <c r="I122" s="66"/>
      <c r="J122" s="66"/>
      <c r="K122" s="66"/>
      <c r="L122" s="66"/>
      <c r="M122" s="66"/>
      <c r="N122" s="66"/>
      <c r="O122" s="66"/>
    </row>
    <row r="123" spans="4:15" ht="12.75">
      <c r="D123" s="66"/>
      <c r="E123" s="66"/>
      <c r="F123" s="66"/>
      <c r="G123" s="66"/>
      <c r="H123" s="66"/>
      <c r="I123" s="66"/>
      <c r="J123" s="66"/>
      <c r="K123" s="66"/>
      <c r="L123" s="66"/>
      <c r="M123" s="66"/>
      <c r="N123" s="66"/>
      <c r="O123" s="66"/>
    </row>
    <row r="124" spans="4:15" ht="12.75">
      <c r="D124" s="66"/>
      <c r="E124" s="66"/>
      <c r="F124" s="66"/>
      <c r="G124" s="66"/>
      <c r="H124" s="66"/>
      <c r="I124" s="66"/>
      <c r="J124" s="66"/>
      <c r="K124" s="66"/>
      <c r="L124" s="66"/>
      <c r="M124" s="66"/>
      <c r="N124" s="66"/>
      <c r="O124" s="66"/>
    </row>
    <row r="125" spans="4:15" ht="12.75">
      <c r="D125" s="66"/>
      <c r="E125" s="66"/>
      <c r="F125" s="66"/>
      <c r="G125" s="66"/>
      <c r="H125" s="66"/>
      <c r="I125" s="66"/>
      <c r="J125" s="66"/>
      <c r="K125" s="66"/>
      <c r="L125" s="66"/>
      <c r="M125" s="66"/>
      <c r="N125" s="66"/>
      <c r="O125" s="66"/>
    </row>
    <row r="126" spans="4:15" ht="12.75">
      <c r="D126" s="66"/>
      <c r="E126" s="66"/>
      <c r="F126" s="66"/>
      <c r="G126" s="66"/>
      <c r="H126" s="66"/>
      <c r="I126" s="66"/>
      <c r="J126" s="66"/>
      <c r="K126" s="66"/>
      <c r="L126" s="66"/>
      <c r="M126" s="66"/>
      <c r="N126" s="66"/>
      <c r="O126" s="66"/>
    </row>
    <row r="127" spans="1:15" ht="12.75">
      <c r="A127" s="81"/>
      <c r="B127" s="79"/>
      <c r="C127" s="81"/>
      <c r="D127" s="66"/>
      <c r="E127" s="66"/>
      <c r="F127" s="66"/>
      <c r="G127" s="66"/>
      <c r="H127" s="66"/>
      <c r="I127" s="66"/>
      <c r="J127" s="66"/>
      <c r="K127" s="66"/>
      <c r="L127" s="66"/>
      <c r="M127" s="66"/>
      <c r="N127" s="66"/>
      <c r="O127" s="66"/>
    </row>
    <row r="128" spans="1:15" ht="12.75">
      <c r="A128" s="81"/>
      <c r="B128" s="80"/>
      <c r="C128" s="81"/>
      <c r="D128" s="66"/>
      <c r="E128" s="66"/>
      <c r="F128" s="66"/>
      <c r="G128" s="66"/>
      <c r="H128" s="66"/>
      <c r="I128" s="66"/>
      <c r="J128" s="66"/>
      <c r="K128" s="66"/>
      <c r="L128" s="66"/>
      <c r="M128" s="66"/>
      <c r="N128" s="66"/>
      <c r="O128" s="66"/>
    </row>
    <row r="129" spans="1:15" ht="12.75">
      <c r="A129" s="81"/>
      <c r="B129" s="80"/>
      <c r="C129" s="81"/>
      <c r="D129" s="66"/>
      <c r="E129" s="66"/>
      <c r="F129" s="66"/>
      <c r="G129" s="66"/>
      <c r="H129" s="66"/>
      <c r="I129" s="66"/>
      <c r="J129" s="66"/>
      <c r="K129" s="66"/>
      <c r="L129" s="66"/>
      <c r="M129" s="66"/>
      <c r="N129" s="66"/>
      <c r="O129" s="66"/>
    </row>
    <row r="130" spans="1:15" ht="12.75">
      <c r="A130" s="72"/>
      <c r="B130" s="72"/>
      <c r="C130" s="72"/>
      <c r="D130" s="66"/>
      <c r="E130" s="66"/>
      <c r="F130" s="66"/>
      <c r="G130" s="66"/>
      <c r="H130" s="66"/>
      <c r="I130" s="66"/>
      <c r="J130" s="66"/>
      <c r="K130" s="66"/>
      <c r="L130" s="66"/>
      <c r="M130" s="66"/>
      <c r="N130" s="66"/>
      <c r="O130" s="66"/>
    </row>
    <row r="131" spans="4:15" ht="12.75">
      <c r="D131" s="66"/>
      <c r="E131" s="66"/>
      <c r="F131" s="66"/>
      <c r="G131" s="66"/>
      <c r="H131" s="66"/>
      <c r="I131" s="66"/>
      <c r="J131" s="66"/>
      <c r="K131" s="66"/>
      <c r="L131" s="66"/>
      <c r="M131" s="66"/>
      <c r="N131" s="66"/>
      <c r="O131" s="66"/>
    </row>
    <row r="132" spans="4:15" ht="12.75">
      <c r="D132" s="66"/>
      <c r="E132" s="66"/>
      <c r="F132" s="66"/>
      <c r="G132" s="66"/>
      <c r="H132" s="66"/>
      <c r="I132" s="66"/>
      <c r="J132" s="66"/>
      <c r="K132" s="66"/>
      <c r="L132" s="66"/>
      <c r="M132" s="66"/>
      <c r="N132" s="66"/>
      <c r="O132" s="66"/>
    </row>
    <row r="133" spans="4:15" ht="12.75">
      <c r="D133" s="66"/>
      <c r="E133" s="66"/>
      <c r="F133" s="66"/>
      <c r="G133" s="66"/>
      <c r="H133" s="66"/>
      <c r="I133" s="66"/>
      <c r="J133" s="66"/>
      <c r="K133" s="66"/>
      <c r="L133" s="66"/>
      <c r="M133" s="66"/>
      <c r="N133" s="66"/>
      <c r="O133" s="66"/>
    </row>
    <row r="134" spans="4:15" ht="12.75">
      <c r="D134" s="66"/>
      <c r="E134" s="66"/>
      <c r="F134" s="66"/>
      <c r="G134" s="66"/>
      <c r="H134" s="66"/>
      <c r="I134" s="66"/>
      <c r="J134" s="66"/>
      <c r="K134" s="66"/>
      <c r="L134" s="66"/>
      <c r="M134" s="66"/>
      <c r="N134" s="66"/>
      <c r="O134" s="66"/>
    </row>
    <row r="135" spans="4:15" ht="12.75">
      <c r="D135" s="66"/>
      <c r="E135" s="66"/>
      <c r="F135" s="66"/>
      <c r="G135" s="66"/>
      <c r="H135" s="66"/>
      <c r="I135" s="66"/>
      <c r="J135" s="66"/>
      <c r="K135" s="66"/>
      <c r="L135" s="66"/>
      <c r="M135" s="66"/>
      <c r="N135" s="66"/>
      <c r="O135" s="66"/>
    </row>
    <row r="136" spans="4:15" ht="12.75">
      <c r="D136" s="66"/>
      <c r="E136" s="66"/>
      <c r="F136" s="66"/>
      <c r="G136" s="66"/>
      <c r="H136" s="66"/>
      <c r="I136" s="66"/>
      <c r="J136" s="66"/>
      <c r="K136" s="66"/>
      <c r="L136" s="66"/>
      <c r="M136" s="66"/>
      <c r="N136" s="66"/>
      <c r="O136" s="66"/>
    </row>
    <row r="137" spans="4:15" ht="12.75">
      <c r="D137" s="66"/>
      <c r="E137" s="66"/>
      <c r="F137" s="66"/>
      <c r="G137" s="66"/>
      <c r="H137" s="66"/>
      <c r="I137" s="66"/>
      <c r="J137" s="66"/>
      <c r="K137" s="66"/>
      <c r="L137" s="66"/>
      <c r="M137" s="66"/>
      <c r="N137" s="66"/>
      <c r="O137" s="66"/>
    </row>
    <row r="138" spans="4:15" ht="12.75">
      <c r="D138" s="66"/>
      <c r="E138" s="66"/>
      <c r="F138" s="66"/>
      <c r="G138" s="66"/>
      <c r="H138" s="66"/>
      <c r="I138" s="66"/>
      <c r="J138" s="66"/>
      <c r="K138" s="66"/>
      <c r="L138" s="66"/>
      <c r="M138" s="66"/>
      <c r="N138" s="66"/>
      <c r="O138" s="66"/>
    </row>
    <row r="139" spans="4:15" ht="12.75">
      <c r="D139" s="66"/>
      <c r="E139" s="66"/>
      <c r="F139" s="66"/>
      <c r="G139" s="66"/>
      <c r="H139" s="66"/>
      <c r="I139" s="66"/>
      <c r="J139" s="66"/>
      <c r="K139" s="66"/>
      <c r="L139" s="66"/>
      <c r="M139" s="66"/>
      <c r="N139" s="66"/>
      <c r="O139" s="66"/>
    </row>
    <row r="140" spans="4:15" ht="12.75">
      <c r="D140" s="66"/>
      <c r="E140" s="66"/>
      <c r="F140" s="66"/>
      <c r="G140" s="66"/>
      <c r="H140" s="66"/>
      <c r="I140" s="66"/>
      <c r="J140" s="66"/>
      <c r="K140" s="66"/>
      <c r="L140" s="66"/>
      <c r="M140" s="66"/>
      <c r="N140" s="66"/>
      <c r="O140" s="66"/>
    </row>
    <row r="141" spans="4:15" ht="12.75">
      <c r="D141" s="66"/>
      <c r="E141" s="66"/>
      <c r="F141" s="66"/>
      <c r="G141" s="66"/>
      <c r="H141" s="66"/>
      <c r="I141" s="66"/>
      <c r="J141" s="66"/>
      <c r="K141" s="66"/>
      <c r="L141" s="66"/>
      <c r="M141" s="66"/>
      <c r="N141" s="66"/>
      <c r="O141" s="66"/>
    </row>
    <row r="142" spans="4:15" ht="12.75">
      <c r="D142" s="66"/>
      <c r="E142" s="66"/>
      <c r="F142" s="66"/>
      <c r="G142" s="66"/>
      <c r="H142" s="66"/>
      <c r="I142" s="66"/>
      <c r="J142" s="66"/>
      <c r="K142" s="66"/>
      <c r="L142" s="66"/>
      <c r="M142" s="66"/>
      <c r="N142" s="66"/>
      <c r="O142" s="66"/>
    </row>
    <row r="143" spans="4:15" ht="12.75">
      <c r="D143" s="66"/>
      <c r="E143" s="66"/>
      <c r="F143" s="66"/>
      <c r="G143" s="66"/>
      <c r="H143" s="66"/>
      <c r="I143" s="66"/>
      <c r="J143" s="66"/>
      <c r="K143" s="66"/>
      <c r="L143" s="66"/>
      <c r="M143" s="66"/>
      <c r="N143" s="66"/>
      <c r="O143" s="66"/>
    </row>
    <row r="144" spans="4:15" ht="12.75">
      <c r="D144" s="66"/>
      <c r="E144" s="66"/>
      <c r="F144" s="66"/>
      <c r="G144" s="66"/>
      <c r="H144" s="66"/>
      <c r="I144" s="66"/>
      <c r="J144" s="66"/>
      <c r="K144" s="66"/>
      <c r="L144" s="66"/>
      <c r="M144" s="66"/>
      <c r="N144" s="66"/>
      <c r="O144" s="66"/>
    </row>
    <row r="145" spans="4:15" ht="12.75">
      <c r="D145" s="66"/>
      <c r="E145" s="66"/>
      <c r="F145" s="66"/>
      <c r="G145" s="66"/>
      <c r="H145" s="66"/>
      <c r="I145" s="66"/>
      <c r="J145" s="66"/>
      <c r="K145" s="66"/>
      <c r="L145" s="66"/>
      <c r="M145" s="66"/>
      <c r="N145" s="66"/>
      <c r="O145" s="66"/>
    </row>
    <row r="146" spans="4:15" ht="12.75">
      <c r="D146" s="66"/>
      <c r="E146" s="66"/>
      <c r="F146" s="66"/>
      <c r="G146" s="66"/>
      <c r="H146" s="66"/>
      <c r="I146" s="66"/>
      <c r="J146" s="66"/>
      <c r="K146" s="66"/>
      <c r="L146" s="66"/>
      <c r="M146" s="66"/>
      <c r="N146" s="66"/>
      <c r="O146" s="66"/>
    </row>
    <row r="147" spans="4:15" ht="12.75">
      <c r="D147" s="66"/>
      <c r="E147" s="66"/>
      <c r="F147" s="66"/>
      <c r="G147" s="66"/>
      <c r="H147" s="66"/>
      <c r="I147" s="66"/>
      <c r="J147" s="66"/>
      <c r="K147" s="66"/>
      <c r="L147" s="66"/>
      <c r="M147" s="66"/>
      <c r="N147" s="66"/>
      <c r="O147" s="66"/>
    </row>
    <row r="148" spans="4:15" ht="12.75">
      <c r="D148" s="66"/>
      <c r="E148" s="66"/>
      <c r="F148" s="66"/>
      <c r="G148" s="66"/>
      <c r="H148" s="66"/>
      <c r="I148" s="66"/>
      <c r="J148" s="66"/>
      <c r="K148" s="66"/>
      <c r="L148" s="66"/>
      <c r="M148" s="66"/>
      <c r="N148" s="66"/>
      <c r="O148" s="66"/>
    </row>
    <row r="149" spans="4:15" ht="12.75">
      <c r="D149" s="66"/>
      <c r="E149" s="66"/>
      <c r="F149" s="66"/>
      <c r="G149" s="66"/>
      <c r="H149" s="66"/>
      <c r="I149" s="66"/>
      <c r="J149" s="66"/>
      <c r="K149" s="66"/>
      <c r="L149" s="66"/>
      <c r="M149" s="66"/>
      <c r="N149" s="66"/>
      <c r="O149" s="66"/>
    </row>
    <row r="150" spans="4:15" ht="12.75">
      <c r="D150" s="66"/>
      <c r="E150" s="66"/>
      <c r="F150" s="66"/>
      <c r="G150" s="66"/>
      <c r="H150" s="66"/>
      <c r="I150" s="66"/>
      <c r="J150" s="66"/>
      <c r="K150" s="66"/>
      <c r="L150" s="66"/>
      <c r="M150" s="66"/>
      <c r="N150" s="66"/>
      <c r="O150" s="66"/>
    </row>
    <row r="151" spans="4:15" ht="12.75">
      <c r="D151" s="66"/>
      <c r="E151" s="66"/>
      <c r="F151" s="66"/>
      <c r="G151" s="66"/>
      <c r="H151" s="66"/>
      <c r="I151" s="66"/>
      <c r="J151" s="66"/>
      <c r="K151" s="66"/>
      <c r="L151" s="66"/>
      <c r="M151" s="66"/>
      <c r="N151" s="66"/>
      <c r="O151" s="66"/>
    </row>
    <row r="152" spans="4:15" ht="12.75">
      <c r="D152" s="66"/>
      <c r="E152" s="66"/>
      <c r="F152" s="66"/>
      <c r="G152" s="66"/>
      <c r="H152" s="66"/>
      <c r="I152" s="66"/>
      <c r="J152" s="66"/>
      <c r="K152" s="66"/>
      <c r="L152" s="66"/>
      <c r="M152" s="66"/>
      <c r="N152" s="66"/>
      <c r="O152" s="66"/>
    </row>
    <row r="153" spans="4:15" ht="12.75">
      <c r="D153" s="66"/>
      <c r="E153" s="66"/>
      <c r="F153" s="66"/>
      <c r="G153" s="66"/>
      <c r="H153" s="66"/>
      <c r="I153" s="66"/>
      <c r="J153" s="66"/>
      <c r="K153" s="66"/>
      <c r="L153" s="66"/>
      <c r="M153" s="66"/>
      <c r="N153" s="66"/>
      <c r="O153" s="66"/>
    </row>
    <row r="154" spans="4:15" ht="12.75">
      <c r="D154" s="66"/>
      <c r="E154" s="66"/>
      <c r="F154" s="66"/>
      <c r="G154" s="66"/>
      <c r="H154" s="66"/>
      <c r="I154" s="66"/>
      <c r="J154" s="66"/>
      <c r="K154" s="66"/>
      <c r="L154" s="66"/>
      <c r="M154" s="66"/>
      <c r="N154" s="66"/>
      <c r="O154" s="66"/>
    </row>
    <row r="155" spans="4:15" ht="12.75">
      <c r="D155" s="66"/>
      <c r="E155" s="66"/>
      <c r="F155" s="66"/>
      <c r="G155" s="66"/>
      <c r="H155" s="66"/>
      <c r="I155" s="66"/>
      <c r="J155" s="66"/>
      <c r="K155" s="66"/>
      <c r="L155" s="66"/>
      <c r="M155" s="66"/>
      <c r="N155" s="66"/>
      <c r="O155" s="66"/>
    </row>
    <row r="156" spans="4:15" ht="12.75">
      <c r="D156" s="66"/>
      <c r="E156" s="66"/>
      <c r="F156" s="66"/>
      <c r="G156" s="66"/>
      <c r="H156" s="66"/>
      <c r="I156" s="66"/>
      <c r="J156" s="66"/>
      <c r="K156" s="66"/>
      <c r="L156" s="66"/>
      <c r="M156" s="66"/>
      <c r="N156" s="66"/>
      <c r="O156" s="66"/>
    </row>
    <row r="157" spans="4:15" ht="12.75">
      <c r="D157" s="66"/>
      <c r="E157" s="66"/>
      <c r="F157" s="66"/>
      <c r="G157" s="66"/>
      <c r="H157" s="66"/>
      <c r="I157" s="66"/>
      <c r="J157" s="66"/>
      <c r="K157" s="66"/>
      <c r="L157" s="66"/>
      <c r="M157" s="66"/>
      <c r="N157" s="66"/>
      <c r="O157" s="66"/>
    </row>
    <row r="158" spans="4:15" ht="12.75">
      <c r="D158" s="66"/>
      <c r="E158" s="66"/>
      <c r="F158" s="66"/>
      <c r="G158" s="66"/>
      <c r="H158" s="66"/>
      <c r="I158" s="66"/>
      <c r="J158" s="66"/>
      <c r="K158" s="66"/>
      <c r="L158" s="66"/>
      <c r="M158" s="66"/>
      <c r="N158" s="66"/>
      <c r="O158" s="66"/>
    </row>
    <row r="159" spans="4:15" ht="12.75">
      <c r="D159" s="66"/>
      <c r="E159" s="66"/>
      <c r="F159" s="66"/>
      <c r="G159" s="66"/>
      <c r="H159" s="66"/>
      <c r="I159" s="66"/>
      <c r="J159" s="66"/>
      <c r="K159" s="66"/>
      <c r="L159" s="66"/>
      <c r="M159" s="66"/>
      <c r="N159" s="66"/>
      <c r="O159" s="66"/>
    </row>
    <row r="160" spans="4:15" ht="12.75">
      <c r="D160" s="66"/>
      <c r="E160" s="66"/>
      <c r="F160" s="66"/>
      <c r="G160" s="66"/>
      <c r="H160" s="66"/>
      <c r="I160" s="66"/>
      <c r="J160" s="66"/>
      <c r="K160" s="66"/>
      <c r="L160" s="66"/>
      <c r="M160" s="66"/>
      <c r="N160" s="66"/>
      <c r="O160" s="66"/>
    </row>
    <row r="161" spans="4:15" ht="12.75">
      <c r="D161" s="66"/>
      <c r="E161" s="66"/>
      <c r="F161" s="66"/>
      <c r="G161" s="66"/>
      <c r="H161" s="66"/>
      <c r="I161" s="66"/>
      <c r="J161" s="66"/>
      <c r="K161" s="66"/>
      <c r="L161" s="66"/>
      <c r="M161" s="66"/>
      <c r="N161" s="66"/>
      <c r="O161" s="66"/>
    </row>
    <row r="162" spans="4:15" ht="12.75">
      <c r="D162" s="66"/>
      <c r="E162" s="66"/>
      <c r="F162" s="66"/>
      <c r="G162" s="66"/>
      <c r="H162" s="66"/>
      <c r="I162" s="66"/>
      <c r="J162" s="66"/>
      <c r="K162" s="66"/>
      <c r="L162" s="66"/>
      <c r="M162" s="66"/>
      <c r="N162" s="66"/>
      <c r="O162" s="66"/>
    </row>
    <row r="163" spans="4:15" ht="12.75">
      <c r="D163" s="66"/>
      <c r="E163" s="66"/>
      <c r="F163" s="66"/>
      <c r="G163" s="66"/>
      <c r="H163" s="66"/>
      <c r="I163" s="66"/>
      <c r="J163" s="66"/>
      <c r="K163" s="66"/>
      <c r="L163" s="66"/>
      <c r="M163" s="66"/>
      <c r="N163" s="66"/>
      <c r="O163" s="66"/>
    </row>
    <row r="164" spans="4:15" ht="12.75">
      <c r="D164" s="66"/>
      <c r="E164" s="66"/>
      <c r="F164" s="66"/>
      <c r="G164" s="66"/>
      <c r="H164" s="66"/>
      <c r="I164" s="66"/>
      <c r="J164" s="66"/>
      <c r="K164" s="66"/>
      <c r="L164" s="66"/>
      <c r="M164" s="66"/>
      <c r="N164" s="66"/>
      <c r="O164" s="66"/>
    </row>
    <row r="165" spans="4:15" ht="12.75">
      <c r="D165" s="66"/>
      <c r="E165" s="66"/>
      <c r="F165" s="66"/>
      <c r="G165" s="66"/>
      <c r="H165" s="66"/>
      <c r="I165" s="66"/>
      <c r="J165" s="66"/>
      <c r="K165" s="66"/>
      <c r="L165" s="66"/>
      <c r="M165" s="66"/>
      <c r="N165" s="66"/>
      <c r="O165" s="66"/>
    </row>
    <row r="166" spans="4:15" ht="12.75">
      <c r="D166" s="66"/>
      <c r="E166" s="66"/>
      <c r="F166" s="66"/>
      <c r="G166" s="66"/>
      <c r="H166" s="66"/>
      <c r="I166" s="66"/>
      <c r="J166" s="66"/>
      <c r="K166" s="66"/>
      <c r="L166" s="66"/>
      <c r="M166" s="66"/>
      <c r="N166" s="66"/>
      <c r="O166" s="66"/>
    </row>
    <row r="167" spans="4:15" ht="12.75">
      <c r="D167" s="66"/>
      <c r="E167" s="66"/>
      <c r="F167" s="66"/>
      <c r="G167" s="66"/>
      <c r="H167" s="66"/>
      <c r="I167" s="66"/>
      <c r="J167" s="66"/>
      <c r="K167" s="66"/>
      <c r="L167" s="66"/>
      <c r="M167" s="66"/>
      <c r="N167" s="66"/>
      <c r="O167" s="66"/>
    </row>
    <row r="168" spans="4:15" ht="12.75">
      <c r="D168" s="66"/>
      <c r="E168" s="66"/>
      <c r="F168" s="66"/>
      <c r="G168" s="66"/>
      <c r="H168" s="66"/>
      <c r="I168" s="66"/>
      <c r="J168" s="66"/>
      <c r="K168" s="66"/>
      <c r="L168" s="66"/>
      <c r="M168" s="66"/>
      <c r="N168" s="66"/>
      <c r="O168" s="66"/>
    </row>
    <row r="169" spans="4:15" ht="12.75">
      <c r="D169" s="66"/>
      <c r="E169" s="66"/>
      <c r="F169" s="66"/>
      <c r="G169" s="66"/>
      <c r="H169" s="66"/>
      <c r="I169" s="66"/>
      <c r="J169" s="66"/>
      <c r="K169" s="66"/>
      <c r="L169" s="66"/>
      <c r="M169" s="66"/>
      <c r="N169" s="66"/>
      <c r="O169" s="66"/>
    </row>
    <row r="170" spans="4:15" ht="12.75">
      <c r="D170" s="66"/>
      <c r="E170" s="66"/>
      <c r="F170" s="66"/>
      <c r="G170" s="66"/>
      <c r="H170" s="66"/>
      <c r="I170" s="66"/>
      <c r="J170" s="66"/>
      <c r="K170" s="66"/>
      <c r="L170" s="66"/>
      <c r="M170" s="66"/>
      <c r="N170" s="66"/>
      <c r="O170" s="66"/>
    </row>
    <row r="171" spans="4:15" ht="12.75">
      <c r="D171" s="66"/>
      <c r="E171" s="66"/>
      <c r="F171" s="66"/>
      <c r="G171" s="66"/>
      <c r="H171" s="66"/>
      <c r="I171" s="66"/>
      <c r="J171" s="66"/>
      <c r="K171" s="66"/>
      <c r="L171" s="66"/>
      <c r="M171" s="66"/>
      <c r="N171" s="66"/>
      <c r="O171" s="66"/>
    </row>
    <row r="172" spans="4:15" ht="12.75">
      <c r="D172" s="66"/>
      <c r="E172" s="66"/>
      <c r="F172" s="66"/>
      <c r="G172" s="66"/>
      <c r="H172" s="66"/>
      <c r="I172" s="66"/>
      <c r="J172" s="66"/>
      <c r="K172" s="66"/>
      <c r="L172" s="66"/>
      <c r="M172" s="66"/>
      <c r="N172" s="66"/>
      <c r="O172" s="66"/>
    </row>
    <row r="173" spans="4:15" ht="12.75">
      <c r="D173" s="66"/>
      <c r="E173" s="66"/>
      <c r="F173" s="66"/>
      <c r="G173" s="66"/>
      <c r="H173" s="66"/>
      <c r="I173" s="66"/>
      <c r="J173" s="66"/>
      <c r="K173" s="66"/>
      <c r="L173" s="66"/>
      <c r="M173" s="66"/>
      <c r="N173" s="66"/>
      <c r="O173" s="66"/>
    </row>
    <row r="174" spans="4:15" ht="12.75">
      <c r="D174" s="66"/>
      <c r="E174" s="66"/>
      <c r="F174" s="66"/>
      <c r="G174" s="66"/>
      <c r="H174" s="66"/>
      <c r="I174" s="66"/>
      <c r="J174" s="66"/>
      <c r="K174" s="66"/>
      <c r="L174" s="66"/>
      <c r="M174" s="66"/>
      <c r="N174" s="66"/>
      <c r="O174" s="66"/>
    </row>
    <row r="175" spans="4:15" ht="12.75">
      <c r="D175" s="66"/>
      <c r="E175" s="66"/>
      <c r="F175" s="66"/>
      <c r="G175" s="66"/>
      <c r="H175" s="66"/>
      <c r="I175" s="66"/>
      <c r="J175" s="66"/>
      <c r="K175" s="66"/>
      <c r="L175" s="66"/>
      <c r="M175" s="66"/>
      <c r="N175" s="66"/>
      <c r="O175" s="66"/>
    </row>
    <row r="176" spans="4:15" ht="12.75">
      <c r="D176" s="66"/>
      <c r="E176" s="66"/>
      <c r="F176" s="66"/>
      <c r="G176" s="66"/>
      <c r="H176" s="66"/>
      <c r="I176" s="66"/>
      <c r="J176" s="66"/>
      <c r="K176" s="66"/>
      <c r="L176" s="66"/>
      <c r="M176" s="66"/>
      <c r="N176" s="66"/>
      <c r="O176" s="66"/>
    </row>
    <row r="177" spans="4:15" ht="12.75">
      <c r="D177" s="66"/>
      <c r="E177" s="66"/>
      <c r="F177" s="66"/>
      <c r="G177" s="66"/>
      <c r="H177" s="66"/>
      <c r="I177" s="66"/>
      <c r="J177" s="66"/>
      <c r="K177" s="66"/>
      <c r="L177" s="66"/>
      <c r="M177" s="66"/>
      <c r="N177" s="66"/>
      <c r="O177" s="66"/>
    </row>
    <row r="178" spans="4:15" ht="12.75">
      <c r="D178" s="66"/>
      <c r="E178" s="66"/>
      <c r="F178" s="66"/>
      <c r="G178" s="66"/>
      <c r="H178" s="66"/>
      <c r="I178" s="66"/>
      <c r="J178" s="66"/>
      <c r="K178" s="66"/>
      <c r="L178" s="66"/>
      <c r="M178" s="66"/>
      <c r="N178" s="66"/>
      <c r="O178" s="66"/>
    </row>
    <row r="179" spans="4:15" ht="12.75">
      <c r="D179" s="66"/>
      <c r="E179" s="66"/>
      <c r="F179" s="66"/>
      <c r="G179" s="66"/>
      <c r="H179" s="66"/>
      <c r="I179" s="66"/>
      <c r="J179" s="66"/>
      <c r="K179" s="66"/>
      <c r="L179" s="66"/>
      <c r="M179" s="66"/>
      <c r="N179" s="66"/>
      <c r="O179" s="66"/>
    </row>
    <row r="180" spans="4:15" ht="12.75">
      <c r="D180" s="66"/>
      <c r="E180" s="66"/>
      <c r="F180" s="66"/>
      <c r="G180" s="66"/>
      <c r="H180" s="66"/>
      <c r="I180" s="66"/>
      <c r="J180" s="66"/>
      <c r="K180" s="66"/>
      <c r="L180" s="66"/>
      <c r="M180" s="66"/>
      <c r="N180" s="66"/>
      <c r="O180" s="66"/>
    </row>
    <row r="181" spans="4:15" ht="12.75">
      <c r="D181" s="66"/>
      <c r="E181" s="66"/>
      <c r="F181" s="66"/>
      <c r="G181" s="66"/>
      <c r="H181" s="66"/>
      <c r="I181" s="66"/>
      <c r="J181" s="66"/>
      <c r="K181" s="66"/>
      <c r="L181" s="66"/>
      <c r="M181" s="66"/>
      <c r="N181" s="66"/>
      <c r="O181" s="66"/>
    </row>
    <row r="182" spans="4:15" ht="12.75">
      <c r="D182" s="66"/>
      <c r="E182" s="66"/>
      <c r="F182" s="66"/>
      <c r="G182" s="66"/>
      <c r="H182" s="66"/>
      <c r="I182" s="66"/>
      <c r="J182" s="66"/>
      <c r="K182" s="66"/>
      <c r="L182" s="66"/>
      <c r="M182" s="66"/>
      <c r="N182" s="66"/>
      <c r="O182" s="66"/>
    </row>
    <row r="183" spans="4:15" ht="12.75">
      <c r="D183" s="66"/>
      <c r="E183" s="66"/>
      <c r="F183" s="66"/>
      <c r="G183" s="66"/>
      <c r="H183" s="66"/>
      <c r="I183" s="66"/>
      <c r="J183" s="66"/>
      <c r="K183" s="66"/>
      <c r="L183" s="66"/>
      <c r="M183" s="66"/>
      <c r="N183" s="66"/>
      <c r="O183" s="66"/>
    </row>
    <row r="184" spans="4:15" ht="12.75">
      <c r="D184" s="66"/>
      <c r="E184" s="66"/>
      <c r="F184" s="66"/>
      <c r="G184" s="66"/>
      <c r="H184" s="66"/>
      <c r="I184" s="66"/>
      <c r="J184" s="66"/>
      <c r="K184" s="66"/>
      <c r="L184" s="66"/>
      <c r="M184" s="66"/>
      <c r="N184" s="66"/>
      <c r="O184" s="66"/>
    </row>
    <row r="185" spans="4:15" ht="12.75">
      <c r="D185" s="66"/>
      <c r="E185" s="66"/>
      <c r="F185" s="66"/>
      <c r="G185" s="66"/>
      <c r="H185" s="66"/>
      <c r="I185" s="66"/>
      <c r="J185" s="66"/>
      <c r="K185" s="66"/>
      <c r="L185" s="66"/>
      <c r="M185" s="66"/>
      <c r="N185" s="66"/>
      <c r="O185" s="66"/>
    </row>
    <row r="186" spans="4:15" ht="12.75">
      <c r="D186" s="66"/>
      <c r="E186" s="66"/>
      <c r="F186" s="66"/>
      <c r="G186" s="66"/>
      <c r="H186" s="66"/>
      <c r="I186" s="66"/>
      <c r="J186" s="66"/>
      <c r="K186" s="66"/>
      <c r="L186" s="66"/>
      <c r="M186" s="66"/>
      <c r="N186" s="66"/>
      <c r="O186" s="66"/>
    </row>
    <row r="187" spans="4:15" ht="12.75">
      <c r="D187" s="66"/>
      <c r="E187" s="66"/>
      <c r="F187" s="66"/>
      <c r="G187" s="66"/>
      <c r="H187" s="66"/>
      <c r="I187" s="66"/>
      <c r="J187" s="66"/>
      <c r="K187" s="66"/>
      <c r="L187" s="66"/>
      <c r="M187" s="66"/>
      <c r="N187" s="66"/>
      <c r="O187" s="66"/>
    </row>
    <row r="188" spans="4:15" ht="12.75">
      <c r="D188" s="66"/>
      <c r="E188" s="66"/>
      <c r="F188" s="66"/>
      <c r="G188" s="66"/>
      <c r="H188" s="66"/>
      <c r="I188" s="66"/>
      <c r="J188" s="66"/>
      <c r="K188" s="66"/>
      <c r="L188" s="66"/>
      <c r="M188" s="66"/>
      <c r="N188" s="66"/>
      <c r="O188" s="66"/>
    </row>
    <row r="189" spans="4:15" ht="12.75">
      <c r="D189" s="66"/>
      <c r="E189" s="66"/>
      <c r="F189" s="66"/>
      <c r="G189" s="66"/>
      <c r="H189" s="66"/>
      <c r="I189" s="66"/>
      <c r="J189" s="66"/>
      <c r="K189" s="66"/>
      <c r="L189" s="66"/>
      <c r="M189" s="66"/>
      <c r="N189" s="66"/>
      <c r="O189" s="66"/>
    </row>
    <row r="190" spans="4:15" ht="12.75">
      <c r="D190" s="66"/>
      <c r="E190" s="66"/>
      <c r="F190" s="66"/>
      <c r="G190" s="66"/>
      <c r="H190" s="66"/>
      <c r="I190" s="66"/>
      <c r="J190" s="66"/>
      <c r="K190" s="66"/>
      <c r="L190" s="66"/>
      <c r="M190" s="66"/>
      <c r="N190" s="66"/>
      <c r="O190" s="66"/>
    </row>
    <row r="191" spans="4:15" ht="12.75">
      <c r="D191" s="66"/>
      <c r="E191" s="66"/>
      <c r="F191" s="66"/>
      <c r="G191" s="66"/>
      <c r="H191" s="66"/>
      <c r="I191" s="66"/>
      <c r="J191" s="66"/>
      <c r="K191" s="66"/>
      <c r="L191" s="66"/>
      <c r="M191" s="66"/>
      <c r="N191" s="66"/>
      <c r="O191" s="66"/>
    </row>
    <row r="192" spans="4:15" ht="12.75">
      <c r="D192" s="66"/>
      <c r="E192" s="66"/>
      <c r="F192" s="66"/>
      <c r="G192" s="66"/>
      <c r="H192" s="66"/>
      <c r="I192" s="66"/>
      <c r="J192" s="66"/>
      <c r="K192" s="66"/>
      <c r="L192" s="66"/>
      <c r="M192" s="66"/>
      <c r="N192" s="66"/>
      <c r="O192" s="66"/>
    </row>
    <row r="193" spans="4:15" ht="12.75">
      <c r="D193" s="66"/>
      <c r="E193" s="66"/>
      <c r="F193" s="66"/>
      <c r="G193" s="66"/>
      <c r="H193" s="66"/>
      <c r="I193" s="66"/>
      <c r="J193" s="66"/>
      <c r="K193" s="66"/>
      <c r="L193" s="66"/>
      <c r="M193" s="66"/>
      <c r="N193" s="66"/>
      <c r="O193" s="66"/>
    </row>
    <row r="194" spans="4:15" ht="12.75">
      <c r="D194" s="66"/>
      <c r="E194" s="66"/>
      <c r="F194" s="66"/>
      <c r="G194" s="66"/>
      <c r="H194" s="66"/>
      <c r="I194" s="66"/>
      <c r="J194" s="66"/>
      <c r="K194" s="66"/>
      <c r="L194" s="66"/>
      <c r="M194" s="66"/>
      <c r="N194" s="66"/>
      <c r="O194" s="66"/>
    </row>
    <row r="195" spans="4:15" ht="12.75">
      <c r="D195" s="66"/>
      <c r="E195" s="66"/>
      <c r="F195" s="66"/>
      <c r="G195" s="66"/>
      <c r="H195" s="66"/>
      <c r="I195" s="66"/>
      <c r="J195" s="66"/>
      <c r="K195" s="66"/>
      <c r="L195" s="66"/>
      <c r="M195" s="66"/>
      <c r="N195" s="66"/>
      <c r="O195" s="66"/>
    </row>
    <row r="196" spans="4:15" ht="12.75">
      <c r="D196" s="66"/>
      <c r="E196" s="66"/>
      <c r="F196" s="66"/>
      <c r="G196" s="66"/>
      <c r="H196" s="66"/>
      <c r="I196" s="66"/>
      <c r="J196" s="66"/>
      <c r="K196" s="66"/>
      <c r="L196" s="66"/>
      <c r="M196" s="66"/>
      <c r="N196" s="66"/>
      <c r="O196" s="66"/>
    </row>
    <row r="197" spans="4:15" ht="12.75">
      <c r="D197" s="66"/>
      <c r="E197" s="66"/>
      <c r="F197" s="66"/>
      <c r="G197" s="66"/>
      <c r="H197" s="66"/>
      <c r="I197" s="66"/>
      <c r="J197" s="66"/>
      <c r="K197" s="66"/>
      <c r="L197" s="66"/>
      <c r="M197" s="66"/>
      <c r="N197" s="66"/>
      <c r="O197" s="66"/>
    </row>
    <row r="198" spans="4:15" ht="12.75">
      <c r="D198" s="66"/>
      <c r="E198" s="66"/>
      <c r="F198" s="66"/>
      <c r="G198" s="66"/>
      <c r="H198" s="66"/>
      <c r="I198" s="66"/>
      <c r="J198" s="66"/>
      <c r="K198" s="66"/>
      <c r="L198" s="66"/>
      <c r="M198" s="66"/>
      <c r="N198" s="66"/>
      <c r="O198" s="66"/>
    </row>
    <row r="199" spans="4:15" ht="12.75">
      <c r="D199" s="66"/>
      <c r="E199" s="66"/>
      <c r="F199" s="66"/>
      <c r="G199" s="66"/>
      <c r="H199" s="66"/>
      <c r="I199" s="66"/>
      <c r="J199" s="66"/>
      <c r="K199" s="66"/>
      <c r="L199" s="66"/>
      <c r="M199" s="66"/>
      <c r="N199" s="66"/>
      <c r="O199" s="66"/>
    </row>
    <row r="200" spans="4:15" ht="12.75">
      <c r="D200" s="66"/>
      <c r="E200" s="66"/>
      <c r="F200" s="66"/>
      <c r="G200" s="66"/>
      <c r="H200" s="66"/>
      <c r="I200" s="66"/>
      <c r="J200" s="66"/>
      <c r="K200" s="66"/>
      <c r="L200" s="66"/>
      <c r="M200" s="66"/>
      <c r="N200" s="66"/>
      <c r="O200" s="66"/>
    </row>
    <row r="201" spans="4:15" ht="12.75">
      <c r="D201" s="66"/>
      <c r="E201" s="66"/>
      <c r="F201" s="66"/>
      <c r="G201" s="66"/>
      <c r="H201" s="66"/>
      <c r="I201" s="66"/>
      <c r="J201" s="66"/>
      <c r="K201" s="66"/>
      <c r="L201" s="66"/>
      <c r="M201" s="66"/>
      <c r="N201" s="66"/>
      <c r="O201" s="66"/>
    </row>
    <row r="202" spans="4:15" ht="12.75">
      <c r="D202" s="66"/>
      <c r="E202" s="66"/>
      <c r="F202" s="66"/>
      <c r="G202" s="66"/>
      <c r="H202" s="66"/>
      <c r="I202" s="66"/>
      <c r="J202" s="66"/>
      <c r="K202" s="66"/>
      <c r="L202" s="66"/>
      <c r="M202" s="66"/>
      <c r="N202" s="66"/>
      <c r="O202" s="66"/>
    </row>
    <row r="203" spans="4:15" ht="12.75">
      <c r="D203" s="66"/>
      <c r="E203" s="66"/>
      <c r="F203" s="66"/>
      <c r="G203" s="66"/>
      <c r="H203" s="66"/>
      <c r="I203" s="66"/>
      <c r="J203" s="66"/>
      <c r="K203" s="66"/>
      <c r="L203" s="66"/>
      <c r="M203" s="66"/>
      <c r="N203" s="66"/>
      <c r="O203" s="66"/>
    </row>
    <row r="204" spans="4:15" ht="12.75">
      <c r="D204" s="66"/>
      <c r="E204" s="66"/>
      <c r="F204" s="66"/>
      <c r="G204" s="66"/>
      <c r="H204" s="66"/>
      <c r="I204" s="66"/>
      <c r="J204" s="66"/>
      <c r="K204" s="66"/>
      <c r="L204" s="66"/>
      <c r="M204" s="66"/>
      <c r="N204" s="66"/>
      <c r="O204" s="66"/>
    </row>
    <row r="205" spans="4:15" ht="12.75">
      <c r="D205" s="66"/>
      <c r="E205" s="66"/>
      <c r="F205" s="66"/>
      <c r="G205" s="66"/>
      <c r="H205" s="66"/>
      <c r="I205" s="66"/>
      <c r="J205" s="66"/>
      <c r="K205" s="66"/>
      <c r="L205" s="66"/>
      <c r="M205" s="66"/>
      <c r="N205" s="66"/>
      <c r="O205" s="66"/>
    </row>
    <row r="206" spans="4:15" ht="12.75">
      <c r="D206" s="66"/>
      <c r="E206" s="66"/>
      <c r="F206" s="66"/>
      <c r="G206" s="66"/>
      <c r="H206" s="66"/>
      <c r="I206" s="66"/>
      <c r="J206" s="66"/>
      <c r="K206" s="66"/>
      <c r="L206" s="66"/>
      <c r="M206" s="66"/>
      <c r="N206" s="66"/>
      <c r="O206" s="66"/>
    </row>
    <row r="207" spans="4:15" ht="12.75">
      <c r="D207" s="66"/>
      <c r="E207" s="66"/>
      <c r="F207" s="66"/>
      <c r="G207" s="66"/>
      <c r="H207" s="66"/>
      <c r="I207" s="66"/>
      <c r="J207" s="66"/>
      <c r="K207" s="66"/>
      <c r="L207" s="66"/>
      <c r="M207" s="66"/>
      <c r="N207" s="66"/>
      <c r="O207" s="66"/>
    </row>
    <row r="208" spans="4:15" ht="12.75">
      <c r="D208" s="66"/>
      <c r="E208" s="66"/>
      <c r="F208" s="66"/>
      <c r="G208" s="66"/>
      <c r="H208" s="66"/>
      <c r="I208" s="66"/>
      <c r="J208" s="66"/>
      <c r="K208" s="66"/>
      <c r="L208" s="66"/>
      <c r="M208" s="66"/>
      <c r="N208" s="66"/>
      <c r="O208" s="66"/>
    </row>
    <row r="209" spans="4:15" ht="12.75">
      <c r="D209" s="66"/>
      <c r="E209" s="66"/>
      <c r="F209" s="66"/>
      <c r="G209" s="66"/>
      <c r="H209" s="66"/>
      <c r="I209" s="66"/>
      <c r="J209" s="66"/>
      <c r="K209" s="66"/>
      <c r="L209" s="66"/>
      <c r="M209" s="66"/>
      <c r="N209" s="66"/>
      <c r="O209" s="66"/>
    </row>
    <row r="210" spans="4:15" ht="12.75">
      <c r="D210" s="66"/>
      <c r="E210" s="66"/>
      <c r="F210" s="66"/>
      <c r="G210" s="66"/>
      <c r="H210" s="66"/>
      <c r="I210" s="66"/>
      <c r="J210" s="66"/>
      <c r="K210" s="66"/>
      <c r="L210" s="66"/>
      <c r="M210" s="66"/>
      <c r="N210" s="66"/>
      <c r="O210" s="66"/>
    </row>
    <row r="211" spans="4:15" ht="12.75">
      <c r="D211" s="66"/>
      <c r="E211" s="66"/>
      <c r="F211" s="66"/>
      <c r="G211" s="66"/>
      <c r="H211" s="66"/>
      <c r="I211" s="66"/>
      <c r="J211" s="66"/>
      <c r="K211" s="66"/>
      <c r="L211" s="66"/>
      <c r="M211" s="66"/>
      <c r="N211" s="66"/>
      <c r="O211" s="66"/>
    </row>
    <row r="212" spans="4:15" ht="12.75">
      <c r="D212" s="66"/>
      <c r="E212" s="66"/>
      <c r="F212" s="66"/>
      <c r="G212" s="66"/>
      <c r="H212" s="66"/>
      <c r="I212" s="66"/>
      <c r="J212" s="66"/>
      <c r="K212" s="66"/>
      <c r="L212" s="66"/>
      <c r="M212" s="66"/>
      <c r="N212" s="66"/>
      <c r="O212" s="66"/>
    </row>
    <row r="213" spans="4:15" ht="12.75">
      <c r="D213" s="66"/>
      <c r="E213" s="66"/>
      <c r="F213" s="66"/>
      <c r="G213" s="66"/>
      <c r="H213" s="66"/>
      <c r="I213" s="66"/>
      <c r="J213" s="66"/>
      <c r="K213" s="66"/>
      <c r="L213" s="66"/>
      <c r="M213" s="66"/>
      <c r="N213" s="66"/>
      <c r="O213" s="66"/>
    </row>
    <row r="214" spans="4:15" ht="12.75">
      <c r="D214" s="66"/>
      <c r="E214" s="66"/>
      <c r="F214" s="66"/>
      <c r="G214" s="66"/>
      <c r="H214" s="66"/>
      <c r="I214" s="66"/>
      <c r="J214" s="66"/>
      <c r="K214" s="66"/>
      <c r="L214" s="66"/>
      <c r="M214" s="66"/>
      <c r="N214" s="66"/>
      <c r="O214" s="66"/>
    </row>
    <row r="215" spans="4:15" ht="12.75">
      <c r="D215" s="66"/>
      <c r="E215" s="66"/>
      <c r="F215" s="66"/>
      <c r="G215" s="66"/>
      <c r="H215" s="66"/>
      <c r="I215" s="66"/>
      <c r="J215" s="66"/>
      <c r="K215" s="66"/>
      <c r="L215" s="66"/>
      <c r="M215" s="66"/>
      <c r="N215" s="66"/>
      <c r="O215" s="66"/>
    </row>
    <row r="216" spans="4:15" ht="12.75">
      <c r="D216" s="66"/>
      <c r="E216" s="66"/>
      <c r="F216" s="66"/>
      <c r="G216" s="66"/>
      <c r="H216" s="66"/>
      <c r="I216" s="66"/>
      <c r="J216" s="66"/>
      <c r="K216" s="66"/>
      <c r="L216" s="66"/>
      <c r="M216" s="66"/>
      <c r="N216" s="66"/>
      <c r="O216" s="66"/>
    </row>
    <row r="217" spans="4:15" ht="12.75">
      <c r="D217" s="66"/>
      <c r="E217" s="66"/>
      <c r="F217" s="66"/>
      <c r="G217" s="66"/>
      <c r="H217" s="66"/>
      <c r="I217" s="66"/>
      <c r="J217" s="66"/>
      <c r="K217" s="66"/>
      <c r="L217" s="66"/>
      <c r="M217" s="66"/>
      <c r="N217" s="66"/>
      <c r="O217" s="66"/>
    </row>
    <row r="218" spans="4:15" ht="12.75">
      <c r="D218" s="66"/>
      <c r="E218" s="66"/>
      <c r="F218" s="66"/>
      <c r="G218" s="66"/>
      <c r="H218" s="66"/>
      <c r="I218" s="66"/>
      <c r="J218" s="66"/>
      <c r="K218" s="66"/>
      <c r="L218" s="66"/>
      <c r="M218" s="66"/>
      <c r="N218" s="66"/>
      <c r="O218" s="66"/>
    </row>
    <row r="219" spans="4:15" ht="12.75">
      <c r="D219" s="66"/>
      <c r="E219" s="66"/>
      <c r="F219" s="66"/>
      <c r="G219" s="66"/>
      <c r="H219" s="66"/>
      <c r="I219" s="66"/>
      <c r="J219" s="66"/>
      <c r="K219" s="66"/>
      <c r="L219" s="66"/>
      <c r="M219" s="66"/>
      <c r="N219" s="66"/>
      <c r="O219" s="66"/>
    </row>
    <row r="220" spans="4:15" ht="12.75">
      <c r="D220" s="66"/>
      <c r="E220" s="66"/>
      <c r="F220" s="66"/>
      <c r="G220" s="66"/>
      <c r="H220" s="66"/>
      <c r="I220" s="66"/>
      <c r="J220" s="66"/>
      <c r="K220" s="66"/>
      <c r="L220" s="66"/>
      <c r="M220" s="66"/>
      <c r="N220" s="66"/>
      <c r="O220" s="66"/>
    </row>
    <row r="221" spans="4:15" ht="12.75">
      <c r="D221" s="66"/>
      <c r="E221" s="66"/>
      <c r="F221" s="66"/>
      <c r="G221" s="66"/>
      <c r="H221" s="66"/>
      <c r="I221" s="66"/>
      <c r="J221" s="66"/>
      <c r="K221" s="66"/>
      <c r="L221" s="66"/>
      <c r="M221" s="66"/>
      <c r="N221" s="66"/>
      <c r="O221" s="66"/>
    </row>
    <row r="222" spans="4:15" ht="12.75">
      <c r="D222" s="66"/>
      <c r="E222" s="66"/>
      <c r="F222" s="66"/>
      <c r="G222" s="66"/>
      <c r="H222" s="66"/>
      <c r="I222" s="66"/>
      <c r="J222" s="66"/>
      <c r="K222" s="66"/>
      <c r="L222" s="66"/>
      <c r="M222" s="66"/>
      <c r="N222" s="66"/>
      <c r="O222" s="66"/>
    </row>
    <row r="223" spans="4:15" ht="12.75">
      <c r="D223" s="66"/>
      <c r="E223" s="66"/>
      <c r="F223" s="66"/>
      <c r="G223" s="66"/>
      <c r="H223" s="66"/>
      <c r="I223" s="66"/>
      <c r="J223" s="66"/>
      <c r="K223" s="66"/>
      <c r="L223" s="66"/>
      <c r="M223" s="66"/>
      <c r="N223" s="66"/>
      <c r="O223" s="66"/>
    </row>
    <row r="224" spans="4:15" ht="12.75">
      <c r="D224" s="66"/>
      <c r="E224" s="66"/>
      <c r="F224" s="66"/>
      <c r="G224" s="66"/>
      <c r="H224" s="66"/>
      <c r="I224" s="66"/>
      <c r="J224" s="66"/>
      <c r="K224" s="66"/>
      <c r="L224" s="66"/>
      <c r="M224" s="66"/>
      <c r="N224" s="66"/>
      <c r="O224" s="66"/>
    </row>
    <row r="225" spans="4:15" ht="12.75">
      <c r="D225" s="66"/>
      <c r="E225" s="66"/>
      <c r="F225" s="66"/>
      <c r="G225" s="66"/>
      <c r="H225" s="66"/>
      <c r="I225" s="66"/>
      <c r="J225" s="66"/>
      <c r="K225" s="66"/>
      <c r="L225" s="66"/>
      <c r="M225" s="66"/>
      <c r="N225" s="66"/>
      <c r="O225" s="66"/>
    </row>
    <row r="226" spans="4:15" ht="12.75">
      <c r="D226" s="66"/>
      <c r="E226" s="66"/>
      <c r="F226" s="66"/>
      <c r="G226" s="66"/>
      <c r="H226" s="66"/>
      <c r="I226" s="66"/>
      <c r="J226" s="66"/>
      <c r="K226" s="66"/>
      <c r="L226" s="66"/>
      <c r="M226" s="66"/>
      <c r="N226" s="66"/>
      <c r="O226" s="66"/>
    </row>
    <row r="227" spans="4:15" ht="12.75">
      <c r="D227" s="66"/>
      <c r="E227" s="66"/>
      <c r="F227" s="66"/>
      <c r="G227" s="66"/>
      <c r="H227" s="66"/>
      <c r="I227" s="66"/>
      <c r="J227" s="66"/>
      <c r="K227" s="66"/>
      <c r="L227" s="66"/>
      <c r="M227" s="66"/>
      <c r="N227" s="66"/>
      <c r="O227" s="66"/>
    </row>
    <row r="228" spans="4:15" ht="12.75">
      <c r="D228" s="66"/>
      <c r="E228" s="66"/>
      <c r="F228" s="66"/>
      <c r="G228" s="66"/>
      <c r="H228" s="66"/>
      <c r="I228" s="66"/>
      <c r="J228" s="66"/>
      <c r="K228" s="66"/>
      <c r="L228" s="66"/>
      <c r="M228" s="66"/>
      <c r="N228" s="66"/>
      <c r="O228" s="66"/>
    </row>
    <row r="229" spans="4:15" ht="12.75">
      <c r="D229" s="66"/>
      <c r="E229" s="66"/>
      <c r="F229" s="66"/>
      <c r="G229" s="66"/>
      <c r="H229" s="66"/>
      <c r="I229" s="66"/>
      <c r="J229" s="66"/>
      <c r="K229" s="66"/>
      <c r="L229" s="66"/>
      <c r="M229" s="66"/>
      <c r="N229" s="66"/>
      <c r="O229" s="66"/>
    </row>
    <row r="230" spans="4:15" ht="12.75">
      <c r="D230" s="66"/>
      <c r="E230" s="66"/>
      <c r="F230" s="66"/>
      <c r="G230" s="66"/>
      <c r="H230" s="66"/>
      <c r="I230" s="66"/>
      <c r="J230" s="66"/>
      <c r="K230" s="66"/>
      <c r="L230" s="66"/>
      <c r="M230" s="66"/>
      <c r="N230" s="66"/>
      <c r="O230" s="66"/>
    </row>
    <row r="231" spans="4:15" ht="12.75">
      <c r="D231" s="66"/>
      <c r="E231" s="66"/>
      <c r="F231" s="66"/>
      <c r="G231" s="66"/>
      <c r="H231" s="66"/>
      <c r="I231" s="66"/>
      <c r="J231" s="66"/>
      <c r="K231" s="66"/>
      <c r="L231" s="66"/>
      <c r="M231" s="66"/>
      <c r="N231" s="66"/>
      <c r="O231" s="66"/>
    </row>
    <row r="232" spans="4:15" ht="12.75">
      <c r="D232" s="66"/>
      <c r="E232" s="66"/>
      <c r="F232" s="66"/>
      <c r="G232" s="66"/>
      <c r="H232" s="66"/>
      <c r="I232" s="66"/>
      <c r="J232" s="66"/>
      <c r="K232" s="66"/>
      <c r="L232" s="66"/>
      <c r="M232" s="66"/>
      <c r="N232" s="66"/>
      <c r="O232" s="66"/>
    </row>
    <row r="233" spans="4:15" ht="12.75">
      <c r="D233" s="66"/>
      <c r="E233" s="66"/>
      <c r="F233" s="66"/>
      <c r="G233" s="66"/>
      <c r="H233" s="66"/>
      <c r="I233" s="66"/>
      <c r="J233" s="66"/>
      <c r="K233" s="66"/>
      <c r="L233" s="66"/>
      <c r="M233" s="66"/>
      <c r="N233" s="66"/>
      <c r="O233" s="66"/>
    </row>
    <row r="234" spans="4:15" ht="12.75">
      <c r="D234" s="66"/>
      <c r="E234" s="66"/>
      <c r="F234" s="66"/>
      <c r="G234" s="66"/>
      <c r="H234" s="66"/>
      <c r="I234" s="66"/>
      <c r="J234" s="66"/>
      <c r="K234" s="66"/>
      <c r="L234" s="66"/>
      <c r="M234" s="66"/>
      <c r="N234" s="66"/>
      <c r="O234" s="66"/>
    </row>
    <row r="235" spans="4:15" ht="12.75">
      <c r="D235" s="66"/>
      <c r="E235" s="66"/>
      <c r="F235" s="66"/>
      <c r="G235" s="66"/>
      <c r="H235" s="66"/>
      <c r="I235" s="66"/>
      <c r="J235" s="66"/>
      <c r="K235" s="66"/>
      <c r="L235" s="66"/>
      <c r="M235" s="66"/>
      <c r="N235" s="66"/>
      <c r="O235" s="66"/>
    </row>
    <row r="236" spans="4:15" ht="12.75">
      <c r="D236" s="66"/>
      <c r="E236" s="66"/>
      <c r="F236" s="66"/>
      <c r="G236" s="66"/>
      <c r="H236" s="66"/>
      <c r="I236" s="66"/>
      <c r="J236" s="66"/>
      <c r="K236" s="66"/>
      <c r="L236" s="66"/>
      <c r="M236" s="66"/>
      <c r="N236" s="66"/>
      <c r="O236" s="66"/>
    </row>
    <row r="237" spans="4:15" ht="12.75">
      <c r="D237" s="66"/>
      <c r="E237" s="66"/>
      <c r="F237" s="66"/>
      <c r="G237" s="66"/>
      <c r="H237" s="66"/>
      <c r="I237" s="66"/>
      <c r="J237" s="66"/>
      <c r="K237" s="66"/>
      <c r="L237" s="66"/>
      <c r="M237" s="66"/>
      <c r="N237" s="66"/>
      <c r="O237" s="66"/>
    </row>
    <row r="238" spans="4:15" ht="12.75">
      <c r="D238" s="66"/>
      <c r="E238" s="66"/>
      <c r="F238" s="66"/>
      <c r="G238" s="66"/>
      <c r="H238" s="66"/>
      <c r="I238" s="66"/>
      <c r="J238" s="66"/>
      <c r="K238" s="66"/>
      <c r="L238" s="66"/>
      <c r="M238" s="66"/>
      <c r="N238" s="66"/>
      <c r="O238" s="66"/>
    </row>
    <row r="239" spans="4:15" ht="12.75">
      <c r="D239" s="66"/>
      <c r="E239" s="66"/>
      <c r="F239" s="66"/>
      <c r="G239" s="66"/>
      <c r="H239" s="66"/>
      <c r="I239" s="66"/>
      <c r="J239" s="66"/>
      <c r="K239" s="66"/>
      <c r="L239" s="66"/>
      <c r="M239" s="66"/>
      <c r="N239" s="66"/>
      <c r="O239" s="66"/>
    </row>
    <row r="240" spans="4:15" ht="12.75">
      <c r="D240" s="66"/>
      <c r="E240" s="66"/>
      <c r="F240" s="66"/>
      <c r="G240" s="66"/>
      <c r="H240" s="66"/>
      <c r="I240" s="66"/>
      <c r="J240" s="66"/>
      <c r="K240" s="66"/>
      <c r="L240" s="66"/>
      <c r="M240" s="66"/>
      <c r="N240" s="66"/>
      <c r="O240" s="66"/>
    </row>
    <row r="241" spans="4:15" ht="12.75">
      <c r="D241" s="66"/>
      <c r="E241" s="66"/>
      <c r="F241" s="66"/>
      <c r="G241" s="66"/>
      <c r="H241" s="66"/>
      <c r="I241" s="66"/>
      <c r="J241" s="66"/>
      <c r="K241" s="66"/>
      <c r="L241" s="66"/>
      <c r="M241" s="66"/>
      <c r="N241" s="66"/>
      <c r="O241" s="66"/>
    </row>
    <row r="242" spans="4:15" ht="12.75">
      <c r="D242" s="66"/>
      <c r="E242" s="66"/>
      <c r="F242" s="66"/>
      <c r="G242" s="66"/>
      <c r="H242" s="66"/>
      <c r="I242" s="66"/>
      <c r="J242" s="66"/>
      <c r="K242" s="66"/>
      <c r="L242" s="66"/>
      <c r="M242" s="66"/>
      <c r="N242" s="66"/>
      <c r="O242" s="66"/>
    </row>
    <row r="243" spans="4:15" ht="12.75">
      <c r="D243" s="66"/>
      <c r="E243" s="66"/>
      <c r="F243" s="66"/>
      <c r="G243" s="66"/>
      <c r="H243" s="66"/>
      <c r="I243" s="66"/>
      <c r="J243" s="66"/>
      <c r="K243" s="66"/>
      <c r="L243" s="66"/>
      <c r="M243" s="66"/>
      <c r="N243" s="66"/>
      <c r="O243" s="66"/>
    </row>
    <row r="244" spans="4:15" ht="12.75">
      <c r="D244" s="66"/>
      <c r="E244" s="66"/>
      <c r="F244" s="66"/>
      <c r="G244" s="66"/>
      <c r="H244" s="66"/>
      <c r="I244" s="66"/>
      <c r="J244" s="66"/>
      <c r="K244" s="66"/>
      <c r="L244" s="66"/>
      <c r="M244" s="66"/>
      <c r="N244" s="66"/>
      <c r="O244" s="66"/>
    </row>
    <row r="245" spans="4:15" ht="12.75">
      <c r="D245" s="66"/>
      <c r="E245" s="66"/>
      <c r="F245" s="66"/>
      <c r="G245" s="66"/>
      <c r="H245" s="66"/>
      <c r="I245" s="66"/>
      <c r="J245" s="66"/>
      <c r="K245" s="66"/>
      <c r="L245" s="66"/>
      <c r="M245" s="66"/>
      <c r="N245" s="66"/>
      <c r="O245" s="66"/>
    </row>
    <row r="246" spans="4:15" ht="12.75">
      <c r="D246" s="66"/>
      <c r="E246" s="66"/>
      <c r="F246" s="66"/>
      <c r="G246" s="66"/>
      <c r="H246" s="66"/>
      <c r="I246" s="66"/>
      <c r="J246" s="66"/>
      <c r="K246" s="66"/>
      <c r="L246" s="66"/>
      <c r="M246" s="66"/>
      <c r="N246" s="66"/>
      <c r="O246" s="66"/>
    </row>
    <row r="247" spans="4:15" ht="12.75">
      <c r="D247" s="66"/>
      <c r="E247" s="66"/>
      <c r="F247" s="66"/>
      <c r="G247" s="66"/>
      <c r="H247" s="66"/>
      <c r="I247" s="66"/>
      <c r="J247" s="66"/>
      <c r="K247" s="66"/>
      <c r="L247" s="66"/>
      <c r="M247" s="66"/>
      <c r="N247" s="66"/>
      <c r="O247" s="66"/>
    </row>
    <row r="248" spans="4:15" ht="12.75">
      <c r="D248" s="66"/>
      <c r="E248" s="66"/>
      <c r="F248" s="66"/>
      <c r="G248" s="66"/>
      <c r="H248" s="66"/>
      <c r="I248" s="66"/>
      <c r="J248" s="66"/>
      <c r="K248" s="66"/>
      <c r="L248" s="66"/>
      <c r="M248" s="66"/>
      <c r="N248" s="66"/>
      <c r="O248" s="66"/>
    </row>
    <row r="249" spans="4:15" ht="12.75">
      <c r="D249" s="66"/>
      <c r="E249" s="66"/>
      <c r="F249" s="66"/>
      <c r="G249" s="66"/>
      <c r="H249" s="66"/>
      <c r="I249" s="66"/>
      <c r="J249" s="66"/>
      <c r="K249" s="66"/>
      <c r="L249" s="66"/>
      <c r="M249" s="66"/>
      <c r="N249" s="66"/>
      <c r="O249" s="66"/>
    </row>
    <row r="250" spans="4:15" ht="12.75">
      <c r="D250" s="66"/>
      <c r="E250" s="66"/>
      <c r="F250" s="66"/>
      <c r="G250" s="66"/>
      <c r="H250" s="66"/>
      <c r="I250" s="66"/>
      <c r="J250" s="66"/>
      <c r="K250" s="66"/>
      <c r="L250" s="66"/>
      <c r="M250" s="66"/>
      <c r="N250" s="66"/>
      <c r="O250" s="66"/>
    </row>
    <row r="251" spans="4:15" ht="12.75">
      <c r="D251" s="66"/>
      <c r="E251" s="66"/>
      <c r="F251" s="66"/>
      <c r="G251" s="66"/>
      <c r="H251" s="66"/>
      <c r="I251" s="66"/>
      <c r="J251" s="66"/>
      <c r="K251" s="66"/>
      <c r="L251" s="66"/>
      <c r="M251" s="66"/>
      <c r="N251" s="66"/>
      <c r="O251" s="66"/>
    </row>
    <row r="252" spans="4:15" ht="12.75">
      <c r="D252" s="66"/>
      <c r="E252" s="66"/>
      <c r="F252" s="66"/>
      <c r="G252" s="66"/>
      <c r="H252" s="66"/>
      <c r="I252" s="66"/>
      <c r="J252" s="66"/>
      <c r="K252" s="66"/>
      <c r="L252" s="66"/>
      <c r="M252" s="66"/>
      <c r="N252" s="66"/>
      <c r="O252" s="66"/>
    </row>
    <row r="253" spans="4:15" ht="12.75">
      <c r="D253" s="66"/>
      <c r="E253" s="66"/>
      <c r="F253" s="66"/>
      <c r="G253" s="66"/>
      <c r="H253" s="66"/>
      <c r="I253" s="66"/>
      <c r="J253" s="66"/>
      <c r="K253" s="66"/>
      <c r="L253" s="66"/>
      <c r="M253" s="66"/>
      <c r="N253" s="66"/>
      <c r="O253" s="66"/>
    </row>
    <row r="254" spans="4:15" ht="12.75">
      <c r="D254" s="66"/>
      <c r="E254" s="66"/>
      <c r="F254" s="66"/>
      <c r="G254" s="66"/>
      <c r="H254" s="66"/>
      <c r="I254" s="66"/>
      <c r="J254" s="66"/>
      <c r="K254" s="66"/>
      <c r="L254" s="66"/>
      <c r="M254" s="66"/>
      <c r="N254" s="66"/>
      <c r="O254" s="66"/>
    </row>
    <row r="255" spans="4:15" ht="12.75">
      <c r="D255" s="66"/>
      <c r="E255" s="66"/>
      <c r="F255" s="66"/>
      <c r="G255" s="66"/>
      <c r="H255" s="66"/>
      <c r="I255" s="66"/>
      <c r="J255" s="66"/>
      <c r="K255" s="66"/>
      <c r="L255" s="66"/>
      <c r="M255" s="66"/>
      <c r="N255" s="66"/>
      <c r="O255" s="66"/>
    </row>
    <row r="256" spans="4:15" ht="12.75">
      <c r="D256" s="66"/>
      <c r="E256" s="66"/>
      <c r="F256" s="66"/>
      <c r="G256" s="66"/>
      <c r="H256" s="66"/>
      <c r="I256" s="66"/>
      <c r="J256" s="66"/>
      <c r="K256" s="66"/>
      <c r="L256" s="66"/>
      <c r="M256" s="66"/>
      <c r="N256" s="66"/>
      <c r="O256" s="66"/>
    </row>
    <row r="257" spans="4:15" ht="12.75">
      <c r="D257" s="66"/>
      <c r="E257" s="66"/>
      <c r="F257" s="66"/>
      <c r="G257" s="66"/>
      <c r="H257" s="66"/>
      <c r="I257" s="66"/>
      <c r="J257" s="66"/>
      <c r="K257" s="66"/>
      <c r="L257" s="66"/>
      <c r="M257" s="66"/>
      <c r="N257" s="66"/>
      <c r="O257" s="66"/>
    </row>
    <row r="258" spans="4:15" ht="12.75">
      <c r="D258" s="66"/>
      <c r="E258" s="66"/>
      <c r="F258" s="66"/>
      <c r="G258" s="66"/>
      <c r="H258" s="66"/>
      <c r="I258" s="66"/>
      <c r="J258" s="66"/>
      <c r="K258" s="66"/>
      <c r="L258" s="66"/>
      <c r="M258" s="66"/>
      <c r="N258" s="66"/>
      <c r="O258" s="66"/>
    </row>
    <row r="259" spans="4:15" ht="12.75">
      <c r="D259" s="66"/>
      <c r="E259" s="66"/>
      <c r="F259" s="66"/>
      <c r="G259" s="66"/>
      <c r="H259" s="66"/>
      <c r="I259" s="66"/>
      <c r="J259" s="66"/>
      <c r="K259" s="66"/>
      <c r="L259" s="66"/>
      <c r="M259" s="66"/>
      <c r="N259" s="66"/>
      <c r="O259" s="66"/>
    </row>
    <row r="260" spans="4:15" ht="12.75">
      <c r="D260" s="66"/>
      <c r="E260" s="66"/>
      <c r="F260" s="66"/>
      <c r="G260" s="66"/>
      <c r="H260" s="66"/>
      <c r="I260" s="66"/>
      <c r="J260" s="66"/>
      <c r="K260" s="66"/>
      <c r="L260" s="66"/>
      <c r="M260" s="66"/>
      <c r="N260" s="66"/>
      <c r="O260" s="66"/>
    </row>
    <row r="261" spans="4:15" ht="12.75">
      <c r="D261" s="66"/>
      <c r="E261" s="66"/>
      <c r="F261" s="66"/>
      <c r="G261" s="66"/>
      <c r="H261" s="66"/>
      <c r="I261" s="66"/>
      <c r="J261" s="66"/>
      <c r="K261" s="66"/>
      <c r="L261" s="66"/>
      <c r="M261" s="66"/>
      <c r="N261" s="66"/>
      <c r="O261" s="66"/>
    </row>
    <row r="262" spans="4:15" ht="12.75">
      <c r="D262" s="66"/>
      <c r="E262" s="66"/>
      <c r="F262" s="66"/>
      <c r="G262" s="66"/>
      <c r="H262" s="66"/>
      <c r="I262" s="66"/>
      <c r="J262" s="66"/>
      <c r="K262" s="66"/>
      <c r="L262" s="66"/>
      <c r="M262" s="66"/>
      <c r="N262" s="66"/>
      <c r="O262" s="66"/>
    </row>
    <row r="263" spans="4:15" ht="12.75">
      <c r="D263" s="66"/>
      <c r="E263" s="66"/>
      <c r="F263" s="66"/>
      <c r="G263" s="66"/>
      <c r="H263" s="66"/>
      <c r="I263" s="66"/>
      <c r="J263" s="66"/>
      <c r="K263" s="66"/>
      <c r="L263" s="66"/>
      <c r="M263" s="66"/>
      <c r="N263" s="66"/>
      <c r="O263" s="66"/>
    </row>
    <row r="264" spans="4:15" ht="12.75">
      <c r="D264" s="66"/>
      <c r="E264" s="66"/>
      <c r="F264" s="66"/>
      <c r="G264" s="66"/>
      <c r="H264" s="66"/>
      <c r="I264" s="66"/>
      <c r="J264" s="66"/>
      <c r="K264" s="66"/>
      <c r="L264" s="66"/>
      <c r="M264" s="66"/>
      <c r="N264" s="66"/>
      <c r="O264" s="66"/>
    </row>
    <row r="265" spans="4:15" ht="12.75">
      <c r="D265" s="66"/>
      <c r="E265" s="66"/>
      <c r="F265" s="66"/>
      <c r="G265" s="66"/>
      <c r="H265" s="66"/>
      <c r="I265" s="66"/>
      <c r="J265" s="66"/>
      <c r="K265" s="66"/>
      <c r="L265" s="66"/>
      <c r="M265" s="66"/>
      <c r="N265" s="66"/>
      <c r="O265" s="66"/>
    </row>
    <row r="266" spans="4:15" ht="12.75">
      <c r="D266" s="66"/>
      <c r="E266" s="66"/>
      <c r="F266" s="66"/>
      <c r="G266" s="66"/>
      <c r="H266" s="66"/>
      <c r="I266" s="66"/>
      <c r="J266" s="66"/>
      <c r="K266" s="66"/>
      <c r="L266" s="66"/>
      <c r="M266" s="66"/>
      <c r="N266" s="66"/>
      <c r="O266" s="66"/>
    </row>
    <row r="267" spans="4:15" ht="12.75">
      <c r="D267" s="66"/>
      <c r="E267" s="66"/>
      <c r="F267" s="66"/>
      <c r="G267" s="66"/>
      <c r="H267" s="66"/>
      <c r="I267" s="66"/>
      <c r="J267" s="66"/>
      <c r="K267" s="66"/>
      <c r="L267" s="66"/>
      <c r="M267" s="66"/>
      <c r="N267" s="66"/>
      <c r="O267" s="66"/>
    </row>
    <row r="268" spans="4:15" ht="12.75">
      <c r="D268" s="66"/>
      <c r="E268" s="66"/>
      <c r="F268" s="66"/>
      <c r="G268" s="66"/>
      <c r="H268" s="66"/>
      <c r="I268" s="66"/>
      <c r="J268" s="66"/>
      <c r="K268" s="66"/>
      <c r="L268" s="66"/>
      <c r="M268" s="66"/>
      <c r="N268" s="66"/>
      <c r="O268" s="66"/>
    </row>
    <row r="269" spans="4:15" ht="12.75">
      <c r="D269" s="66"/>
      <c r="E269" s="66"/>
      <c r="F269" s="66"/>
      <c r="G269" s="66"/>
      <c r="H269" s="66"/>
      <c r="I269" s="66"/>
      <c r="J269" s="66"/>
      <c r="K269" s="66"/>
      <c r="L269" s="66"/>
      <c r="M269" s="66"/>
      <c r="N269" s="66"/>
      <c r="O269" s="66"/>
    </row>
    <row r="270" spans="4:15" ht="12.75">
      <c r="D270" s="66"/>
      <c r="E270" s="66"/>
      <c r="F270" s="66"/>
      <c r="G270" s="66"/>
      <c r="H270" s="66"/>
      <c r="I270" s="66"/>
      <c r="J270" s="66"/>
      <c r="K270" s="66"/>
      <c r="L270" s="66"/>
      <c r="M270" s="66"/>
      <c r="N270" s="66"/>
      <c r="O270" s="66"/>
    </row>
    <row r="271" spans="4:15" ht="12.75">
      <c r="D271" s="66"/>
      <c r="E271" s="66"/>
      <c r="F271" s="66"/>
      <c r="G271" s="66"/>
      <c r="H271" s="66"/>
      <c r="I271" s="66"/>
      <c r="J271" s="66"/>
      <c r="K271" s="66"/>
      <c r="L271" s="66"/>
      <c r="M271" s="66"/>
      <c r="N271" s="66"/>
      <c r="O271" s="66"/>
    </row>
    <row r="272" spans="4:15" ht="12.75">
      <c r="D272" s="66"/>
      <c r="E272" s="66"/>
      <c r="F272" s="66"/>
      <c r="G272" s="66"/>
      <c r="H272" s="66"/>
      <c r="I272" s="66"/>
      <c r="J272" s="66"/>
      <c r="K272" s="66"/>
      <c r="L272" s="66"/>
      <c r="M272" s="66"/>
      <c r="N272" s="66"/>
      <c r="O272" s="66"/>
    </row>
    <row r="273" spans="4:15" ht="12.75">
      <c r="D273" s="66"/>
      <c r="E273" s="66"/>
      <c r="F273" s="66"/>
      <c r="G273" s="66"/>
      <c r="H273" s="66"/>
      <c r="I273" s="66"/>
      <c r="J273" s="66"/>
      <c r="K273" s="66"/>
      <c r="L273" s="66"/>
      <c r="M273" s="66"/>
      <c r="N273" s="66"/>
      <c r="O273" s="66"/>
    </row>
    <row r="274" spans="4:15" ht="12.75">
      <c r="D274" s="66"/>
      <c r="E274" s="66"/>
      <c r="F274" s="66"/>
      <c r="G274" s="66"/>
      <c r="H274" s="66"/>
      <c r="I274" s="66"/>
      <c r="J274" s="66"/>
      <c r="K274" s="66"/>
      <c r="L274" s="66"/>
      <c r="M274" s="66"/>
      <c r="N274" s="66"/>
      <c r="O274" s="66"/>
    </row>
    <row r="275" spans="4:15" ht="12.75">
      <c r="D275" s="66"/>
      <c r="E275" s="66"/>
      <c r="F275" s="66"/>
      <c r="G275" s="66"/>
      <c r="H275" s="66"/>
      <c r="I275" s="66"/>
      <c r="J275" s="66"/>
      <c r="K275" s="66"/>
      <c r="L275" s="66"/>
      <c r="M275" s="66"/>
      <c r="N275" s="66"/>
      <c r="O275" s="66"/>
    </row>
    <row r="276" spans="4:15" ht="12.75">
      <c r="D276" s="66"/>
      <c r="E276" s="66"/>
      <c r="F276" s="66"/>
      <c r="G276" s="66"/>
      <c r="H276" s="66"/>
      <c r="I276" s="66"/>
      <c r="J276" s="66"/>
      <c r="K276" s="66"/>
      <c r="L276" s="66"/>
      <c r="M276" s="66"/>
      <c r="N276" s="66"/>
      <c r="O276" s="66"/>
    </row>
    <row r="277" spans="4:15" ht="12.75">
      <c r="D277" s="66"/>
      <c r="E277" s="66"/>
      <c r="F277" s="66"/>
      <c r="G277" s="66"/>
      <c r="H277" s="66"/>
      <c r="I277" s="66"/>
      <c r="J277" s="66"/>
      <c r="K277" s="66"/>
      <c r="L277" s="66"/>
      <c r="M277" s="66"/>
      <c r="N277" s="66"/>
      <c r="O277" s="66"/>
    </row>
    <row r="278" spans="4:15" ht="12.75">
      <c r="D278" s="66"/>
      <c r="E278" s="66"/>
      <c r="F278" s="66"/>
      <c r="G278" s="66"/>
      <c r="H278" s="66"/>
      <c r="I278" s="66"/>
      <c r="J278" s="66"/>
      <c r="K278" s="66"/>
      <c r="L278" s="66"/>
      <c r="M278" s="66"/>
      <c r="N278" s="66"/>
      <c r="O278" s="66"/>
    </row>
    <row r="279" spans="4:15" ht="12.75">
      <c r="D279" s="66"/>
      <c r="E279" s="66"/>
      <c r="F279" s="66"/>
      <c r="G279" s="66"/>
      <c r="H279" s="66"/>
      <c r="I279" s="66"/>
      <c r="J279" s="66"/>
      <c r="K279" s="66"/>
      <c r="L279" s="66"/>
      <c r="M279" s="66"/>
      <c r="N279" s="66"/>
      <c r="O279" s="66"/>
    </row>
    <row r="280" spans="4:15" ht="12.75">
      <c r="D280" s="66"/>
      <c r="E280" s="66"/>
      <c r="F280" s="66"/>
      <c r="G280" s="66"/>
      <c r="H280" s="66"/>
      <c r="I280" s="66"/>
      <c r="J280" s="66"/>
      <c r="K280" s="66"/>
      <c r="L280" s="66"/>
      <c r="M280" s="66"/>
      <c r="N280" s="66"/>
      <c r="O280" s="66"/>
    </row>
    <row r="281" spans="4:15" ht="12.75">
      <c r="D281" s="66"/>
      <c r="E281" s="66"/>
      <c r="F281" s="66"/>
      <c r="G281" s="66"/>
      <c r="H281" s="66"/>
      <c r="I281" s="66"/>
      <c r="J281" s="66"/>
      <c r="K281" s="66"/>
      <c r="L281" s="66"/>
      <c r="M281" s="66"/>
      <c r="N281" s="66"/>
      <c r="O281" s="66"/>
    </row>
    <row r="282" spans="4:15" ht="12.75">
      <c r="D282" s="66"/>
      <c r="E282" s="66"/>
      <c r="F282" s="66"/>
      <c r="G282" s="66"/>
      <c r="H282" s="66"/>
      <c r="I282" s="66"/>
      <c r="J282" s="66"/>
      <c r="K282" s="66"/>
      <c r="L282" s="66"/>
      <c r="M282" s="66"/>
      <c r="N282" s="66"/>
      <c r="O282" s="66"/>
    </row>
    <row r="283" spans="4:15" ht="12.75">
      <c r="D283" s="66"/>
      <c r="E283" s="66"/>
      <c r="F283" s="66"/>
      <c r="G283" s="66"/>
      <c r="H283" s="66"/>
      <c r="I283" s="66"/>
      <c r="J283" s="66"/>
      <c r="K283" s="66"/>
      <c r="L283" s="66"/>
      <c r="M283" s="66"/>
      <c r="N283" s="66"/>
      <c r="O283" s="66"/>
    </row>
    <row r="284" spans="4:15" ht="12.75">
      <c r="D284" s="66"/>
      <c r="E284" s="66"/>
      <c r="F284" s="66"/>
      <c r="G284" s="66"/>
      <c r="H284" s="66"/>
      <c r="I284" s="66"/>
      <c r="J284" s="66"/>
      <c r="K284" s="66"/>
      <c r="L284" s="66"/>
      <c r="M284" s="66"/>
      <c r="N284" s="66"/>
      <c r="O284" s="66"/>
    </row>
    <row r="285" spans="4:15" ht="12.75">
      <c r="D285" s="66"/>
      <c r="E285" s="66"/>
      <c r="F285" s="66"/>
      <c r="G285" s="66"/>
      <c r="H285" s="66"/>
      <c r="I285" s="66"/>
      <c r="J285" s="66"/>
      <c r="K285" s="66"/>
      <c r="L285" s="66"/>
      <c r="M285" s="66"/>
      <c r="N285" s="66"/>
      <c r="O285" s="66"/>
    </row>
    <row r="286" spans="4:15" ht="12.75">
      <c r="D286" s="66"/>
      <c r="E286" s="66"/>
      <c r="F286" s="66"/>
      <c r="G286" s="66"/>
      <c r="H286" s="66"/>
      <c r="I286" s="66"/>
      <c r="J286" s="66"/>
      <c r="K286" s="66"/>
      <c r="L286" s="66"/>
      <c r="M286" s="66"/>
      <c r="N286" s="66"/>
      <c r="O286" s="66"/>
    </row>
    <row r="287" spans="4:15" ht="12.75">
      <c r="D287" s="66"/>
      <c r="E287" s="66"/>
      <c r="F287" s="66"/>
      <c r="G287" s="66"/>
      <c r="H287" s="66"/>
      <c r="I287" s="66"/>
      <c r="J287" s="66"/>
      <c r="K287" s="66"/>
      <c r="L287" s="66"/>
      <c r="M287" s="66"/>
      <c r="N287" s="66"/>
      <c r="O287" s="66"/>
    </row>
    <row r="288" spans="4:15" ht="12.75">
      <c r="D288" s="66"/>
      <c r="E288" s="66"/>
      <c r="F288" s="66"/>
      <c r="G288" s="66"/>
      <c r="H288" s="66"/>
      <c r="I288" s="66"/>
      <c r="J288" s="66"/>
      <c r="K288" s="66"/>
      <c r="L288" s="66"/>
      <c r="M288" s="66"/>
      <c r="N288" s="66"/>
      <c r="O288" s="66"/>
    </row>
    <row r="289" spans="4:15" ht="12.75">
      <c r="D289" s="66"/>
      <c r="E289" s="66"/>
      <c r="F289" s="66"/>
      <c r="G289" s="66"/>
      <c r="H289" s="66"/>
      <c r="I289" s="66"/>
      <c r="J289" s="66"/>
      <c r="K289" s="66"/>
      <c r="L289" s="66"/>
      <c r="M289" s="66"/>
      <c r="N289" s="66"/>
      <c r="O289" s="66"/>
    </row>
    <row r="290" spans="4:15" ht="12.75">
      <c r="D290" s="66"/>
      <c r="E290" s="66"/>
      <c r="F290" s="66"/>
      <c r="G290" s="66"/>
      <c r="H290" s="66"/>
      <c r="I290" s="66"/>
      <c r="J290" s="66"/>
      <c r="K290" s="66"/>
      <c r="L290" s="66"/>
      <c r="M290" s="66"/>
      <c r="N290" s="66"/>
      <c r="O290" s="66"/>
    </row>
    <row r="291" spans="4:15" ht="12.75">
      <c r="D291" s="66"/>
      <c r="E291" s="66"/>
      <c r="F291" s="66"/>
      <c r="G291" s="66"/>
      <c r="H291" s="66"/>
      <c r="I291" s="66"/>
      <c r="J291" s="66"/>
      <c r="K291" s="66"/>
      <c r="L291" s="66"/>
      <c r="M291" s="66"/>
      <c r="N291" s="66"/>
      <c r="O291" s="66"/>
    </row>
    <row r="292" spans="4:15" ht="12.75">
      <c r="D292" s="66"/>
      <c r="E292" s="66"/>
      <c r="F292" s="66"/>
      <c r="G292" s="66"/>
      <c r="H292" s="66"/>
      <c r="I292" s="66"/>
      <c r="J292" s="66"/>
      <c r="K292" s="66"/>
      <c r="L292" s="66"/>
      <c r="M292" s="66"/>
      <c r="N292" s="66"/>
      <c r="O292" s="66"/>
    </row>
    <row r="293" spans="4:15" ht="12.75">
      <c r="D293" s="66"/>
      <c r="E293" s="66"/>
      <c r="F293" s="66"/>
      <c r="G293" s="66"/>
      <c r="H293" s="66"/>
      <c r="I293" s="66"/>
      <c r="J293" s="66"/>
      <c r="K293" s="66"/>
      <c r="L293" s="66"/>
      <c r="M293" s="66"/>
      <c r="N293" s="66"/>
      <c r="O293" s="66"/>
    </row>
    <row r="294" spans="4:15" ht="12.75">
      <c r="D294" s="66"/>
      <c r="E294" s="66"/>
      <c r="F294" s="66"/>
      <c r="G294" s="66"/>
      <c r="H294" s="66"/>
      <c r="I294" s="66"/>
      <c r="J294" s="66"/>
      <c r="K294" s="66"/>
      <c r="L294" s="66"/>
      <c r="M294" s="66"/>
      <c r="N294" s="66"/>
      <c r="O294" s="66"/>
    </row>
    <row r="295" spans="4:15" ht="12.75">
      <c r="D295" s="66"/>
      <c r="E295" s="66"/>
      <c r="F295" s="66"/>
      <c r="G295" s="66"/>
      <c r="H295" s="66"/>
      <c r="I295" s="66"/>
      <c r="J295" s="66"/>
      <c r="K295" s="66"/>
      <c r="L295" s="66"/>
      <c r="M295" s="66"/>
      <c r="N295" s="66"/>
      <c r="O295" s="66"/>
    </row>
    <row r="296" spans="4:15" ht="12.75">
      <c r="D296" s="66"/>
      <c r="E296" s="66"/>
      <c r="F296" s="66"/>
      <c r="G296" s="66"/>
      <c r="H296" s="66"/>
      <c r="I296" s="66"/>
      <c r="J296" s="66"/>
      <c r="K296" s="66"/>
      <c r="L296" s="66"/>
      <c r="M296" s="66"/>
      <c r="N296" s="66"/>
      <c r="O296" s="66"/>
    </row>
    <row r="297" spans="4:15" ht="12.75">
      <c r="D297" s="66"/>
      <c r="E297" s="66"/>
      <c r="F297" s="66"/>
      <c r="G297" s="66"/>
      <c r="H297" s="66"/>
      <c r="I297" s="66"/>
      <c r="J297" s="66"/>
      <c r="K297" s="66"/>
      <c r="L297" s="66"/>
      <c r="M297" s="66"/>
      <c r="N297" s="66"/>
      <c r="O297" s="66"/>
    </row>
    <row r="298" spans="4:15" ht="12.75">
      <c r="D298" s="66"/>
      <c r="E298" s="66"/>
      <c r="F298" s="66"/>
      <c r="G298" s="66"/>
      <c r="H298" s="66"/>
      <c r="I298" s="66"/>
      <c r="J298" s="66"/>
      <c r="K298" s="66"/>
      <c r="L298" s="66"/>
      <c r="M298" s="66"/>
      <c r="N298" s="66"/>
      <c r="O298" s="66"/>
    </row>
    <row r="299" spans="4:15" ht="12.75">
      <c r="D299" s="66"/>
      <c r="E299" s="66"/>
      <c r="F299" s="66"/>
      <c r="G299" s="66"/>
      <c r="H299" s="66"/>
      <c r="I299" s="66"/>
      <c r="J299" s="66"/>
      <c r="K299" s="66"/>
      <c r="L299" s="66"/>
      <c r="M299" s="66"/>
      <c r="N299" s="66"/>
      <c r="O299" s="66"/>
    </row>
    <row r="300" spans="4:15" ht="12.75">
      <c r="D300" s="66"/>
      <c r="E300" s="66"/>
      <c r="F300" s="66"/>
      <c r="G300" s="66"/>
      <c r="H300" s="66"/>
      <c r="I300" s="66"/>
      <c r="J300" s="66"/>
      <c r="K300" s="66"/>
      <c r="L300" s="66"/>
      <c r="M300" s="66"/>
      <c r="N300" s="66"/>
      <c r="O300" s="66"/>
    </row>
    <row r="301" spans="4:15" ht="12.75">
      <c r="D301" s="66"/>
      <c r="E301" s="66"/>
      <c r="F301" s="66"/>
      <c r="G301" s="66"/>
      <c r="H301" s="66"/>
      <c r="I301" s="66"/>
      <c r="J301" s="66"/>
      <c r="K301" s="66"/>
      <c r="L301" s="66"/>
      <c r="M301" s="66"/>
      <c r="N301" s="66"/>
      <c r="O301" s="66"/>
    </row>
    <row r="302" spans="4:15" ht="12.75">
      <c r="D302" s="66"/>
      <c r="E302" s="66"/>
      <c r="F302" s="66"/>
      <c r="G302" s="66"/>
      <c r="H302" s="66"/>
      <c r="I302" s="66"/>
      <c r="J302" s="66"/>
      <c r="K302" s="66"/>
      <c r="L302" s="66"/>
      <c r="M302" s="66"/>
      <c r="N302" s="66"/>
      <c r="O302" s="66"/>
    </row>
    <row r="303" spans="4:15" ht="12.75">
      <c r="D303" s="66"/>
      <c r="E303" s="66"/>
      <c r="F303" s="66"/>
      <c r="G303" s="66"/>
      <c r="H303" s="66"/>
      <c r="I303" s="66"/>
      <c r="J303" s="66"/>
      <c r="K303" s="66"/>
      <c r="L303" s="66"/>
      <c r="M303" s="66"/>
      <c r="N303" s="66"/>
      <c r="O303" s="66"/>
    </row>
    <row r="304" spans="4:15" ht="12.75">
      <c r="D304" s="66"/>
      <c r="E304" s="66"/>
      <c r="F304" s="66"/>
      <c r="G304" s="66"/>
      <c r="H304" s="66"/>
      <c r="I304" s="66"/>
      <c r="J304" s="66"/>
      <c r="K304" s="66"/>
      <c r="L304" s="66"/>
      <c r="M304" s="66"/>
      <c r="N304" s="66"/>
      <c r="O304" s="66"/>
    </row>
    <row r="305" spans="4:15" ht="12.75">
      <c r="D305" s="66"/>
      <c r="E305" s="66"/>
      <c r="F305" s="66"/>
      <c r="G305" s="66"/>
      <c r="H305" s="66"/>
      <c r="I305" s="66"/>
      <c r="J305" s="66"/>
      <c r="K305" s="66"/>
      <c r="L305" s="66"/>
      <c r="M305" s="66"/>
      <c r="N305" s="66"/>
      <c r="O305" s="66"/>
    </row>
    <row r="306" spans="4:15" ht="12.75">
      <c r="D306" s="66"/>
      <c r="E306" s="66"/>
      <c r="F306" s="66"/>
      <c r="G306" s="66"/>
      <c r="H306" s="66"/>
      <c r="I306" s="66"/>
      <c r="J306" s="66"/>
      <c r="K306" s="66"/>
      <c r="L306" s="66"/>
      <c r="M306" s="66"/>
      <c r="N306" s="66"/>
      <c r="O306" s="66"/>
    </row>
    <row r="307" spans="4:15" ht="12.75">
      <c r="D307" s="66"/>
      <c r="E307" s="66"/>
      <c r="F307" s="66"/>
      <c r="G307" s="66"/>
      <c r="H307" s="66"/>
      <c r="I307" s="66"/>
      <c r="J307" s="66"/>
      <c r="K307" s="66"/>
      <c r="L307" s="66"/>
      <c r="M307" s="66"/>
      <c r="N307" s="66"/>
      <c r="O307" s="66"/>
    </row>
    <row r="308" spans="4:15" ht="12.75">
      <c r="D308" s="66"/>
      <c r="E308" s="66"/>
      <c r="F308" s="66"/>
      <c r="G308" s="66"/>
      <c r="H308" s="66"/>
      <c r="I308" s="66"/>
      <c r="J308" s="66"/>
      <c r="K308" s="66"/>
      <c r="L308" s="66"/>
      <c r="M308" s="66"/>
      <c r="N308" s="66"/>
      <c r="O308" s="66"/>
    </row>
    <row r="309" spans="4:15" ht="12.75">
      <c r="D309" s="66"/>
      <c r="E309" s="66"/>
      <c r="F309" s="66"/>
      <c r="G309" s="66"/>
      <c r="H309" s="66"/>
      <c r="I309" s="66"/>
      <c r="J309" s="66"/>
      <c r="K309" s="66"/>
      <c r="L309" s="66"/>
      <c r="M309" s="66"/>
      <c r="N309" s="66"/>
      <c r="O309" s="66"/>
    </row>
    <row r="310" spans="4:15" ht="12.75">
      <c r="D310" s="66"/>
      <c r="E310" s="66"/>
      <c r="F310" s="66"/>
      <c r="G310" s="66"/>
      <c r="H310" s="66"/>
      <c r="I310" s="66"/>
      <c r="J310" s="66"/>
      <c r="K310" s="66"/>
      <c r="L310" s="66"/>
      <c r="M310" s="66"/>
      <c r="N310" s="66"/>
      <c r="O310" s="66"/>
    </row>
    <row r="311" spans="4:15" ht="12.75">
      <c r="D311" s="66"/>
      <c r="E311" s="66"/>
      <c r="F311" s="66"/>
      <c r="G311" s="66"/>
      <c r="H311" s="66"/>
      <c r="I311" s="66"/>
      <c r="J311" s="66"/>
      <c r="K311" s="66"/>
      <c r="L311" s="66"/>
      <c r="M311" s="66"/>
      <c r="N311" s="66"/>
      <c r="O311" s="66"/>
    </row>
    <row r="312" spans="4:15" ht="12.75">
      <c r="D312" s="66"/>
      <c r="E312" s="66"/>
      <c r="F312" s="66"/>
      <c r="G312" s="66"/>
      <c r="H312" s="66"/>
      <c r="I312" s="66"/>
      <c r="J312" s="66"/>
      <c r="K312" s="66"/>
      <c r="L312" s="66"/>
      <c r="M312" s="66"/>
      <c r="N312" s="66"/>
      <c r="O312" s="66"/>
    </row>
    <row r="313" spans="4:15" ht="12.75">
      <c r="D313" s="66"/>
      <c r="E313" s="66"/>
      <c r="F313" s="66"/>
      <c r="G313" s="66"/>
      <c r="H313" s="66"/>
      <c r="I313" s="66"/>
      <c r="J313" s="66"/>
      <c r="K313" s="66"/>
      <c r="L313" s="66"/>
      <c r="M313" s="66"/>
      <c r="N313" s="66"/>
      <c r="O313" s="66"/>
    </row>
    <row r="314" spans="4:15" ht="12.75">
      <c r="D314" s="66"/>
      <c r="E314" s="66"/>
      <c r="F314" s="66"/>
      <c r="G314" s="66"/>
      <c r="H314" s="66"/>
      <c r="I314" s="66"/>
      <c r="J314" s="66"/>
      <c r="K314" s="66"/>
      <c r="L314" s="66"/>
      <c r="M314" s="66"/>
      <c r="N314" s="66"/>
      <c r="O314" s="66"/>
    </row>
    <row r="315" spans="4:15" ht="12.75">
      <c r="D315" s="66"/>
      <c r="E315" s="66"/>
      <c r="F315" s="66"/>
      <c r="G315" s="66"/>
      <c r="H315" s="66"/>
      <c r="I315" s="66"/>
      <c r="J315" s="66"/>
      <c r="K315" s="66"/>
      <c r="L315" s="66"/>
      <c r="M315" s="66"/>
      <c r="N315" s="66"/>
      <c r="O315" s="66"/>
    </row>
    <row r="316" spans="4:15" ht="12.75">
      <c r="D316" s="66"/>
      <c r="E316" s="66"/>
      <c r="F316" s="66"/>
      <c r="G316" s="66"/>
      <c r="H316" s="66"/>
      <c r="I316" s="66"/>
      <c r="J316" s="66"/>
      <c r="K316" s="66"/>
      <c r="L316" s="66"/>
      <c r="M316" s="66"/>
      <c r="N316" s="66"/>
      <c r="O316" s="66"/>
    </row>
    <row r="317" spans="4:15" ht="12.75">
      <c r="D317" s="66"/>
      <c r="E317" s="66"/>
      <c r="F317" s="66"/>
      <c r="G317" s="66"/>
      <c r="H317" s="66"/>
      <c r="I317" s="66"/>
      <c r="J317" s="66"/>
      <c r="K317" s="66"/>
      <c r="L317" s="66"/>
      <c r="M317" s="66"/>
      <c r="N317" s="66"/>
      <c r="O317" s="66"/>
    </row>
    <row r="318" spans="4:15" ht="12.75">
      <c r="D318" s="66"/>
      <c r="E318" s="66"/>
      <c r="F318" s="66"/>
      <c r="G318" s="66"/>
      <c r="H318" s="66"/>
      <c r="I318" s="66"/>
      <c r="J318" s="66"/>
      <c r="K318" s="66"/>
      <c r="L318" s="66"/>
      <c r="M318" s="66"/>
      <c r="N318" s="66"/>
      <c r="O318" s="66"/>
    </row>
    <row r="319" spans="4:15" ht="12.75">
      <c r="D319" s="66"/>
      <c r="E319" s="66"/>
      <c r="F319" s="66"/>
      <c r="G319" s="66"/>
      <c r="H319" s="66"/>
      <c r="I319" s="66"/>
      <c r="J319" s="66"/>
      <c r="K319" s="66"/>
      <c r="L319" s="66"/>
      <c r="M319" s="66"/>
      <c r="N319" s="66"/>
      <c r="O319" s="66"/>
    </row>
    <row r="320" spans="4:15" ht="12.75">
      <c r="D320" s="66"/>
      <c r="E320" s="66"/>
      <c r="F320" s="66"/>
      <c r="G320" s="66"/>
      <c r="H320" s="66"/>
      <c r="I320" s="66"/>
      <c r="J320" s="66"/>
      <c r="K320" s="66"/>
      <c r="L320" s="66"/>
      <c r="M320" s="66"/>
      <c r="N320" s="66"/>
      <c r="O320" s="66"/>
    </row>
    <row r="321" spans="4:15" ht="12.75">
      <c r="D321" s="66"/>
      <c r="E321" s="66"/>
      <c r="F321" s="66"/>
      <c r="G321" s="66"/>
      <c r="H321" s="66"/>
      <c r="I321" s="66"/>
      <c r="J321" s="66"/>
      <c r="K321" s="66"/>
      <c r="L321" s="66"/>
      <c r="M321" s="66"/>
      <c r="N321" s="66"/>
      <c r="O321" s="66"/>
    </row>
    <row r="322" spans="4:15" ht="12.75">
      <c r="D322" s="66"/>
      <c r="E322" s="66"/>
      <c r="F322" s="66"/>
      <c r="G322" s="66"/>
      <c r="H322" s="66"/>
      <c r="I322" s="66"/>
      <c r="J322" s="66"/>
      <c r="K322" s="66"/>
      <c r="L322" s="66"/>
      <c r="M322" s="66"/>
      <c r="N322" s="66"/>
      <c r="O322" s="66"/>
    </row>
    <row r="323" spans="4:15" ht="12.75">
      <c r="D323" s="66"/>
      <c r="E323" s="66"/>
      <c r="F323" s="66"/>
      <c r="G323" s="66"/>
      <c r="H323" s="66"/>
      <c r="I323" s="66"/>
      <c r="J323" s="66"/>
      <c r="K323" s="66"/>
      <c r="L323" s="66"/>
      <c r="M323" s="66"/>
      <c r="N323" s="66"/>
      <c r="O323" s="66"/>
    </row>
    <row r="324" spans="4:15" ht="12.75">
      <c r="D324" s="66"/>
      <c r="E324" s="66"/>
      <c r="F324" s="66"/>
      <c r="G324" s="66"/>
      <c r="H324" s="66"/>
      <c r="I324" s="66"/>
      <c r="J324" s="66"/>
      <c r="K324" s="66"/>
      <c r="L324" s="66"/>
      <c r="M324" s="66"/>
      <c r="N324" s="66"/>
      <c r="O324" s="66"/>
    </row>
    <row r="325" spans="4:15" ht="12.75">
      <c r="D325" s="66"/>
      <c r="E325" s="66"/>
      <c r="F325" s="66"/>
      <c r="G325" s="66"/>
      <c r="H325" s="66"/>
      <c r="I325" s="66"/>
      <c r="J325" s="66"/>
      <c r="K325" s="66"/>
      <c r="L325" s="66"/>
      <c r="M325" s="66"/>
      <c r="N325" s="66"/>
      <c r="O325" s="66"/>
    </row>
    <row r="326" spans="4:15" ht="12.75">
      <c r="D326" s="66"/>
      <c r="E326" s="66"/>
      <c r="F326" s="66"/>
      <c r="G326" s="66"/>
      <c r="H326" s="66"/>
      <c r="I326" s="66"/>
      <c r="J326" s="66"/>
      <c r="K326" s="66"/>
      <c r="L326" s="66"/>
      <c r="M326" s="66"/>
      <c r="N326" s="66"/>
      <c r="O326" s="66"/>
    </row>
    <row r="327" spans="4:15" ht="12.75">
      <c r="D327" s="66"/>
      <c r="E327" s="66"/>
      <c r="F327" s="66"/>
      <c r="G327" s="66"/>
      <c r="H327" s="66"/>
      <c r="I327" s="66"/>
      <c r="J327" s="66"/>
      <c r="K327" s="66"/>
      <c r="L327" s="66"/>
      <c r="M327" s="66"/>
      <c r="N327" s="66"/>
      <c r="O327" s="66"/>
    </row>
    <row r="328" spans="4:15" ht="12.75">
      <c r="D328" s="66"/>
      <c r="E328" s="66"/>
      <c r="F328" s="66"/>
      <c r="G328" s="66"/>
      <c r="H328" s="66"/>
      <c r="I328" s="66"/>
      <c r="J328" s="66"/>
      <c r="K328" s="66"/>
      <c r="L328" s="66"/>
      <c r="M328" s="66"/>
      <c r="N328" s="66"/>
      <c r="O328" s="66"/>
    </row>
    <row r="329" spans="4:15" ht="12.75">
      <c r="D329" s="66"/>
      <c r="E329" s="66"/>
      <c r="F329" s="66"/>
      <c r="G329" s="66"/>
      <c r="H329" s="66"/>
      <c r="I329" s="66"/>
      <c r="J329" s="66"/>
      <c r="K329" s="66"/>
      <c r="L329" s="66"/>
      <c r="M329" s="66"/>
      <c r="N329" s="66"/>
      <c r="O329" s="66"/>
    </row>
    <row r="330" spans="4:15" ht="12.75">
      <c r="D330" s="66"/>
      <c r="E330" s="66"/>
      <c r="F330" s="66"/>
      <c r="G330" s="66"/>
      <c r="H330" s="66"/>
      <c r="I330" s="66"/>
      <c r="J330" s="66"/>
      <c r="K330" s="66"/>
      <c r="L330" s="66"/>
      <c r="M330" s="66"/>
      <c r="N330" s="66"/>
      <c r="O330" s="66"/>
    </row>
    <row r="331" spans="4:15" ht="12.75">
      <c r="D331" s="66"/>
      <c r="E331" s="66"/>
      <c r="F331" s="66"/>
      <c r="G331" s="66"/>
      <c r="H331" s="66"/>
      <c r="I331" s="66"/>
      <c r="J331" s="66"/>
      <c r="K331" s="66"/>
      <c r="L331" s="66"/>
      <c r="M331" s="66"/>
      <c r="N331" s="66"/>
      <c r="O331" s="66"/>
    </row>
    <row r="332" spans="4:15" ht="12.75">
      <c r="D332" s="66"/>
      <c r="E332" s="66"/>
      <c r="F332" s="66"/>
      <c r="G332" s="66"/>
      <c r="H332" s="66"/>
      <c r="I332" s="66"/>
      <c r="J332" s="66"/>
      <c r="K332" s="66"/>
      <c r="L332" s="66"/>
      <c r="M332" s="66"/>
      <c r="N332" s="66"/>
      <c r="O332" s="66"/>
    </row>
    <row r="333" spans="4:15" ht="12.75">
      <c r="D333" s="66"/>
      <c r="E333" s="66"/>
      <c r="F333" s="66"/>
      <c r="G333" s="66"/>
      <c r="H333" s="66"/>
      <c r="I333" s="66"/>
      <c r="J333" s="66"/>
      <c r="K333" s="66"/>
      <c r="L333" s="66"/>
      <c r="M333" s="66"/>
      <c r="N333" s="66"/>
      <c r="O333" s="66"/>
    </row>
    <row r="334" spans="4:15" ht="12.75">
      <c r="D334" s="66"/>
      <c r="E334" s="66"/>
      <c r="F334" s="66"/>
      <c r="G334" s="66"/>
      <c r="H334" s="66"/>
      <c r="I334" s="66"/>
      <c r="J334" s="66"/>
      <c r="K334" s="66"/>
      <c r="L334" s="66"/>
      <c r="M334" s="66"/>
      <c r="N334" s="66"/>
      <c r="O334" s="66"/>
    </row>
    <row r="335" spans="4:15" ht="12.75">
      <c r="D335" s="66"/>
      <c r="E335" s="66"/>
      <c r="F335" s="66"/>
      <c r="G335" s="66"/>
      <c r="H335" s="66"/>
      <c r="I335" s="66"/>
      <c r="J335" s="66"/>
      <c r="K335" s="66"/>
      <c r="L335" s="66"/>
      <c r="M335" s="66"/>
      <c r="N335" s="66"/>
      <c r="O335" s="66"/>
    </row>
    <row r="336" spans="4:15" ht="12.75">
      <c r="D336" s="66"/>
      <c r="E336" s="66"/>
      <c r="F336" s="66"/>
      <c r="G336" s="66"/>
      <c r="H336" s="66"/>
      <c r="I336" s="66"/>
      <c r="J336" s="66"/>
      <c r="K336" s="66"/>
      <c r="L336" s="66"/>
      <c r="M336" s="66"/>
      <c r="N336" s="66"/>
      <c r="O336" s="66"/>
    </row>
    <row r="337" spans="4:15" ht="12.75">
      <c r="D337" s="66"/>
      <c r="E337" s="66"/>
      <c r="F337" s="66"/>
      <c r="G337" s="66"/>
      <c r="H337" s="66"/>
      <c r="I337" s="66"/>
      <c r="J337" s="66"/>
      <c r="K337" s="66"/>
      <c r="L337" s="66"/>
      <c r="M337" s="66"/>
      <c r="N337" s="66"/>
      <c r="O337" s="66"/>
    </row>
    <row r="338" spans="4:15" ht="12.75">
      <c r="D338" s="66"/>
      <c r="E338" s="66"/>
      <c r="F338" s="66"/>
      <c r="G338" s="66"/>
      <c r="H338" s="66"/>
      <c r="I338" s="66"/>
      <c r="J338" s="66"/>
      <c r="K338" s="66"/>
      <c r="L338" s="66"/>
      <c r="M338" s="66"/>
      <c r="N338" s="66"/>
      <c r="O338" s="66"/>
    </row>
    <row r="339" spans="4:15" ht="12.75">
      <c r="D339" s="66"/>
      <c r="E339" s="66"/>
      <c r="F339" s="66"/>
      <c r="G339" s="66"/>
      <c r="H339" s="66"/>
      <c r="I339" s="66"/>
      <c r="J339" s="66"/>
      <c r="K339" s="66"/>
      <c r="L339" s="66"/>
      <c r="M339" s="66"/>
      <c r="N339" s="66"/>
      <c r="O339" s="66"/>
    </row>
    <row r="340" spans="4:15" ht="12.75">
      <c r="D340" s="66"/>
      <c r="E340" s="66"/>
      <c r="F340" s="66"/>
      <c r="G340" s="66"/>
      <c r="H340" s="66"/>
      <c r="I340" s="66"/>
      <c r="J340" s="66"/>
      <c r="K340" s="66"/>
      <c r="L340" s="66"/>
      <c r="M340" s="66"/>
      <c r="N340" s="66"/>
      <c r="O340" s="66"/>
    </row>
    <row r="341" spans="4:15" ht="12.75">
      <c r="D341" s="66"/>
      <c r="E341" s="66"/>
      <c r="F341" s="66"/>
      <c r="G341" s="66"/>
      <c r="H341" s="66"/>
      <c r="I341" s="66"/>
      <c r="J341" s="66"/>
      <c r="K341" s="66"/>
      <c r="L341" s="66"/>
      <c r="M341" s="66"/>
      <c r="N341" s="66"/>
      <c r="O341" s="66"/>
    </row>
    <row r="342" spans="4:15" ht="12.75">
      <c r="D342" s="66"/>
      <c r="E342" s="66"/>
      <c r="F342" s="66"/>
      <c r="G342" s="66"/>
      <c r="H342" s="66"/>
      <c r="I342" s="66"/>
      <c r="J342" s="66"/>
      <c r="K342" s="66"/>
      <c r="L342" s="66"/>
      <c r="M342" s="66"/>
      <c r="N342" s="66"/>
      <c r="O342" s="66"/>
    </row>
    <row r="343" spans="4:15" ht="12.75">
      <c r="D343" s="66"/>
      <c r="E343" s="66"/>
      <c r="F343" s="66"/>
      <c r="G343" s="66"/>
      <c r="H343" s="66"/>
      <c r="I343" s="66"/>
      <c r="J343" s="66"/>
      <c r="K343" s="66"/>
      <c r="L343" s="66"/>
      <c r="M343" s="66"/>
      <c r="N343" s="66"/>
      <c r="O343" s="66"/>
    </row>
    <row r="344" spans="4:15" ht="12.75">
      <c r="D344" s="66"/>
      <c r="E344" s="66"/>
      <c r="F344" s="66"/>
      <c r="G344" s="66"/>
      <c r="H344" s="66"/>
      <c r="I344" s="66"/>
      <c r="J344" s="66"/>
      <c r="K344" s="66"/>
      <c r="L344" s="66"/>
      <c r="M344" s="66"/>
      <c r="N344" s="66"/>
      <c r="O344" s="66"/>
    </row>
    <row r="345" spans="4:15" ht="12.75">
      <c r="D345" s="66"/>
      <c r="E345" s="66"/>
      <c r="F345" s="66"/>
      <c r="G345" s="66"/>
      <c r="H345" s="66"/>
      <c r="I345" s="66"/>
      <c r="J345" s="66"/>
      <c r="K345" s="66"/>
      <c r="L345" s="66"/>
      <c r="M345" s="66"/>
      <c r="N345" s="66"/>
      <c r="O345" s="66"/>
    </row>
    <row r="346" spans="4:15" ht="12.75">
      <c r="D346" s="66"/>
      <c r="E346" s="66"/>
      <c r="F346" s="66"/>
      <c r="G346" s="66"/>
      <c r="H346" s="66"/>
      <c r="I346" s="66"/>
      <c r="J346" s="66"/>
      <c r="K346" s="66"/>
      <c r="L346" s="66"/>
      <c r="M346" s="66"/>
      <c r="N346" s="66"/>
      <c r="O346" s="66"/>
    </row>
    <row r="347" spans="4:15" ht="12.75">
      <c r="D347" s="66"/>
      <c r="E347" s="66"/>
      <c r="F347" s="66"/>
      <c r="G347" s="66"/>
      <c r="H347" s="66"/>
      <c r="I347" s="66"/>
      <c r="J347" s="66"/>
      <c r="K347" s="66"/>
      <c r="L347" s="66"/>
      <c r="M347" s="66"/>
      <c r="N347" s="66"/>
      <c r="O347" s="66"/>
    </row>
    <row r="348" spans="4:15" ht="12.75">
      <c r="D348" s="66"/>
      <c r="E348" s="66"/>
      <c r="F348" s="66"/>
      <c r="G348" s="66"/>
      <c r="H348" s="66"/>
      <c r="I348" s="66"/>
      <c r="J348" s="66"/>
      <c r="K348" s="66"/>
      <c r="L348" s="66"/>
      <c r="M348" s="66"/>
      <c r="N348" s="66"/>
      <c r="O348" s="66"/>
    </row>
    <row r="349" spans="4:15" ht="12.75">
      <c r="D349" s="66"/>
      <c r="E349" s="66"/>
      <c r="F349" s="66"/>
      <c r="G349" s="66"/>
      <c r="H349" s="66"/>
      <c r="I349" s="66"/>
      <c r="J349" s="66"/>
      <c r="K349" s="66"/>
      <c r="L349" s="66"/>
      <c r="M349" s="66"/>
      <c r="N349" s="66"/>
      <c r="O349" s="66"/>
    </row>
    <row r="350" spans="4:15" ht="12.75">
      <c r="D350" s="66"/>
      <c r="E350" s="66"/>
      <c r="F350" s="66"/>
      <c r="G350" s="66"/>
      <c r="H350" s="66"/>
      <c r="I350" s="66"/>
      <c r="J350" s="66"/>
      <c r="K350" s="66"/>
      <c r="L350" s="66"/>
      <c r="M350" s="66"/>
      <c r="N350" s="66"/>
      <c r="O350" s="66"/>
    </row>
    <row r="351" spans="4:15" ht="12.75">
      <c r="D351" s="66"/>
      <c r="E351" s="66"/>
      <c r="F351" s="66"/>
      <c r="G351" s="66"/>
      <c r="H351" s="66"/>
      <c r="I351" s="66"/>
      <c r="J351" s="66"/>
      <c r="K351" s="66"/>
      <c r="L351" s="66"/>
      <c r="M351" s="66"/>
      <c r="N351" s="66"/>
      <c r="O351" s="66"/>
    </row>
    <row r="352" spans="4:15" ht="12.75">
      <c r="D352" s="66"/>
      <c r="E352" s="66"/>
      <c r="F352" s="66"/>
      <c r="G352" s="66"/>
      <c r="H352" s="66"/>
      <c r="I352" s="66"/>
      <c r="J352" s="66"/>
      <c r="K352" s="66"/>
      <c r="L352" s="66"/>
      <c r="M352" s="66"/>
      <c r="N352" s="66"/>
      <c r="O352" s="66"/>
    </row>
    <row r="353" spans="4:15" ht="12.75">
      <c r="D353" s="66"/>
      <c r="E353" s="66"/>
      <c r="F353" s="66"/>
      <c r="G353" s="66"/>
      <c r="H353" s="66"/>
      <c r="I353" s="66"/>
      <c r="J353" s="66"/>
      <c r="K353" s="66"/>
      <c r="L353" s="66"/>
      <c r="M353" s="66"/>
      <c r="N353" s="66"/>
      <c r="O353" s="66"/>
    </row>
    <row r="354" spans="4:15" ht="12.75">
      <c r="D354" s="66"/>
      <c r="E354" s="66"/>
      <c r="F354" s="66"/>
      <c r="G354" s="66"/>
      <c r="H354" s="66"/>
      <c r="I354" s="66"/>
      <c r="J354" s="66"/>
      <c r="K354" s="66"/>
      <c r="L354" s="66"/>
      <c r="M354" s="66"/>
      <c r="N354" s="66"/>
      <c r="O354" s="66"/>
    </row>
    <row r="355" spans="4:15" ht="12.75">
      <c r="D355" s="66"/>
      <c r="E355" s="66"/>
      <c r="F355" s="66"/>
      <c r="G355" s="66"/>
      <c r="H355" s="66"/>
      <c r="I355" s="66"/>
      <c r="J355" s="66"/>
      <c r="K355" s="66"/>
      <c r="L355" s="66"/>
      <c r="M355" s="66"/>
      <c r="N355" s="66"/>
      <c r="O355" s="66"/>
    </row>
    <row r="356" spans="4:15" ht="12.75">
      <c r="D356" s="66"/>
      <c r="E356" s="66"/>
      <c r="F356" s="66"/>
      <c r="G356" s="66"/>
      <c r="H356" s="66"/>
      <c r="I356" s="66"/>
      <c r="J356" s="66"/>
      <c r="K356" s="66"/>
      <c r="L356" s="66"/>
      <c r="M356" s="66"/>
      <c r="N356" s="66"/>
      <c r="O356" s="66"/>
    </row>
    <row r="357" spans="4:15" ht="12.75">
      <c r="D357" s="66"/>
      <c r="E357" s="66"/>
      <c r="F357" s="66"/>
      <c r="G357" s="66"/>
      <c r="H357" s="66"/>
      <c r="I357" s="66"/>
      <c r="J357" s="66"/>
      <c r="K357" s="66"/>
      <c r="L357" s="66"/>
      <c r="M357" s="66"/>
      <c r="N357" s="66"/>
      <c r="O357" s="66"/>
    </row>
    <row r="358" spans="4:15" ht="12.75">
      <c r="D358" s="66"/>
      <c r="E358" s="66"/>
      <c r="F358" s="66"/>
      <c r="G358" s="66"/>
      <c r="H358" s="66"/>
      <c r="I358" s="66"/>
      <c r="J358" s="66"/>
      <c r="K358" s="66"/>
      <c r="L358" s="66"/>
      <c r="M358" s="66"/>
      <c r="N358" s="66"/>
      <c r="O358" s="66"/>
    </row>
    <row r="359" spans="4:15" ht="12.75">
      <c r="D359" s="66"/>
      <c r="E359" s="66"/>
      <c r="F359" s="66"/>
      <c r="G359" s="66"/>
      <c r="H359" s="66"/>
      <c r="I359" s="66"/>
      <c r="J359" s="66"/>
      <c r="K359" s="66"/>
      <c r="L359" s="66"/>
      <c r="M359" s="66"/>
      <c r="N359" s="66"/>
      <c r="O359" s="66"/>
    </row>
    <row r="360" spans="4:15" ht="12.75">
      <c r="D360" s="66"/>
      <c r="E360" s="66"/>
      <c r="F360" s="66"/>
      <c r="G360" s="66"/>
      <c r="H360" s="66"/>
      <c r="I360" s="66"/>
      <c r="J360" s="66"/>
      <c r="K360" s="66"/>
      <c r="L360" s="66"/>
      <c r="M360" s="66"/>
      <c r="N360" s="66"/>
      <c r="O360" s="66"/>
    </row>
    <row r="361" spans="4:15" ht="12.75">
      <c r="D361" s="66"/>
      <c r="E361" s="66"/>
      <c r="F361" s="66"/>
      <c r="G361" s="66"/>
      <c r="H361" s="66"/>
      <c r="I361" s="66"/>
      <c r="J361" s="66"/>
      <c r="K361" s="66"/>
      <c r="L361" s="66"/>
      <c r="M361" s="66"/>
      <c r="N361" s="66"/>
      <c r="O361" s="66"/>
    </row>
    <row r="362" spans="4:15" ht="12.75">
      <c r="D362" s="66"/>
      <c r="E362" s="66"/>
      <c r="F362" s="66"/>
      <c r="G362" s="66"/>
      <c r="H362" s="66"/>
      <c r="I362" s="66"/>
      <c r="J362" s="66"/>
      <c r="K362" s="66"/>
      <c r="L362" s="66"/>
      <c r="M362" s="66"/>
      <c r="N362" s="66"/>
      <c r="O362" s="66"/>
    </row>
    <row r="363" spans="4:15" ht="12.75">
      <c r="D363" s="66"/>
      <c r="E363" s="66"/>
      <c r="F363" s="66"/>
      <c r="G363" s="66"/>
      <c r="H363" s="66"/>
      <c r="I363" s="66"/>
      <c r="J363" s="66"/>
      <c r="K363" s="66"/>
      <c r="L363" s="66"/>
      <c r="M363" s="66"/>
      <c r="N363" s="66"/>
      <c r="O363" s="66"/>
    </row>
    <row r="364" spans="4:15" ht="12.75">
      <c r="D364" s="66"/>
      <c r="E364" s="66"/>
      <c r="F364" s="66"/>
      <c r="G364" s="66"/>
      <c r="H364" s="66"/>
      <c r="I364" s="66"/>
      <c r="J364" s="66"/>
      <c r="K364" s="66"/>
      <c r="L364" s="66"/>
      <c r="M364" s="66"/>
      <c r="N364" s="66"/>
      <c r="O364" s="66"/>
    </row>
    <row r="365" spans="4:15" ht="12.75">
      <c r="D365" s="66"/>
      <c r="E365" s="66"/>
      <c r="F365" s="66"/>
      <c r="G365" s="66"/>
      <c r="H365" s="66"/>
      <c r="I365" s="66"/>
      <c r="J365" s="66"/>
      <c r="K365" s="66"/>
      <c r="L365" s="66"/>
      <c r="M365" s="66"/>
      <c r="N365" s="66"/>
      <c r="O365" s="66"/>
    </row>
    <row r="366" spans="4:15" ht="12.75">
      <c r="D366" s="66"/>
      <c r="E366" s="66"/>
      <c r="F366" s="66"/>
      <c r="G366" s="66"/>
      <c r="H366" s="66"/>
      <c r="I366" s="66"/>
      <c r="J366" s="66"/>
      <c r="K366" s="66"/>
      <c r="L366" s="66"/>
      <c r="M366" s="66"/>
      <c r="N366" s="66"/>
      <c r="O366" s="66"/>
    </row>
    <row r="367" spans="4:15" ht="12.75">
      <c r="D367" s="66"/>
      <c r="E367" s="66"/>
      <c r="F367" s="66"/>
      <c r="G367" s="66"/>
      <c r="H367" s="66"/>
      <c r="I367" s="66"/>
      <c r="J367" s="66"/>
      <c r="K367" s="66"/>
      <c r="L367" s="66"/>
      <c r="M367" s="66"/>
      <c r="N367" s="66"/>
      <c r="O367" s="66"/>
    </row>
    <row r="368" spans="4:15" ht="12.75">
      <c r="D368" s="66"/>
      <c r="E368" s="66"/>
      <c r="F368" s="66"/>
      <c r="G368" s="66"/>
      <c r="H368" s="66"/>
      <c r="I368" s="66"/>
      <c r="J368" s="66"/>
      <c r="K368" s="66"/>
      <c r="L368" s="66"/>
      <c r="M368" s="66"/>
      <c r="N368" s="66"/>
      <c r="O368" s="66"/>
    </row>
    <row r="369" spans="4:15" ht="12.75">
      <c r="D369" s="66"/>
      <c r="E369" s="66"/>
      <c r="F369" s="66"/>
      <c r="G369" s="66"/>
      <c r="H369" s="66"/>
      <c r="I369" s="66"/>
      <c r="J369" s="66"/>
      <c r="K369" s="66"/>
      <c r="L369" s="66"/>
      <c r="M369" s="66"/>
      <c r="N369" s="66"/>
      <c r="O369" s="66"/>
    </row>
    <row r="370" spans="4:15" ht="12.75">
      <c r="D370" s="66"/>
      <c r="E370" s="66"/>
      <c r="F370" s="66"/>
      <c r="G370" s="66"/>
      <c r="H370" s="66"/>
      <c r="I370" s="66"/>
      <c r="J370" s="66"/>
      <c r="K370" s="66"/>
      <c r="L370" s="66"/>
      <c r="M370" s="66"/>
      <c r="N370" s="66"/>
      <c r="O370" s="66"/>
    </row>
    <row r="371" spans="4:15" ht="12.75">
      <c r="D371" s="66"/>
      <c r="E371" s="66"/>
      <c r="F371" s="66"/>
      <c r="G371" s="66"/>
      <c r="H371" s="66"/>
      <c r="I371" s="66"/>
      <c r="J371" s="66"/>
      <c r="K371" s="66"/>
      <c r="L371" s="66"/>
      <c r="M371" s="66"/>
      <c r="N371" s="66"/>
      <c r="O371" s="66"/>
    </row>
    <row r="372" spans="4:15" ht="12.75">
      <c r="D372" s="66"/>
      <c r="E372" s="66"/>
      <c r="F372" s="66"/>
      <c r="G372" s="66"/>
      <c r="H372" s="66"/>
      <c r="I372" s="66"/>
      <c r="J372" s="66"/>
      <c r="K372" s="66"/>
      <c r="L372" s="66"/>
      <c r="M372" s="66"/>
      <c r="N372" s="66"/>
      <c r="O372" s="66"/>
    </row>
    <row r="373" spans="4:15" ht="12.75">
      <c r="D373" s="66"/>
      <c r="E373" s="66"/>
      <c r="F373" s="66"/>
      <c r="G373" s="66"/>
      <c r="H373" s="66"/>
      <c r="I373" s="66"/>
      <c r="J373" s="66"/>
      <c r="K373" s="66"/>
      <c r="L373" s="66"/>
      <c r="M373" s="66"/>
      <c r="N373" s="66"/>
      <c r="O373" s="66"/>
    </row>
    <row r="374" spans="4:15" ht="12.75">
      <c r="D374" s="66"/>
      <c r="E374" s="66"/>
      <c r="F374" s="66"/>
      <c r="G374" s="66"/>
      <c r="H374" s="66"/>
      <c r="I374" s="66"/>
      <c r="J374" s="66"/>
      <c r="K374" s="66"/>
      <c r="L374" s="66"/>
      <c r="M374" s="66"/>
      <c r="N374" s="66"/>
      <c r="O374" s="66"/>
    </row>
    <row r="375" spans="4:15" ht="12.75">
      <c r="D375" s="66"/>
      <c r="E375" s="66"/>
      <c r="F375" s="66"/>
      <c r="G375" s="66"/>
      <c r="H375" s="66"/>
      <c r="I375" s="66"/>
      <c r="J375" s="66"/>
      <c r="K375" s="66"/>
      <c r="L375" s="66"/>
      <c r="M375" s="66"/>
      <c r="N375" s="66"/>
      <c r="O375" s="66"/>
    </row>
    <row r="376" spans="4:15" ht="12.75">
      <c r="D376" s="66"/>
      <c r="E376" s="66"/>
      <c r="F376" s="66"/>
      <c r="G376" s="66"/>
      <c r="H376" s="66"/>
      <c r="I376" s="66"/>
      <c r="J376" s="66"/>
      <c r="K376" s="66"/>
      <c r="L376" s="66"/>
      <c r="M376" s="66"/>
      <c r="N376" s="66"/>
      <c r="O376" s="66"/>
    </row>
    <row r="377" spans="4:15" ht="12.75">
      <c r="D377" s="66"/>
      <c r="E377" s="66"/>
      <c r="F377" s="66"/>
      <c r="G377" s="66"/>
      <c r="H377" s="66"/>
      <c r="I377" s="66"/>
      <c r="J377" s="66"/>
      <c r="K377" s="66"/>
      <c r="L377" s="66"/>
      <c r="M377" s="66"/>
      <c r="N377" s="66"/>
      <c r="O377" s="66"/>
    </row>
    <row r="378" spans="4:15" ht="12.75">
      <c r="D378" s="66"/>
      <c r="E378" s="66"/>
      <c r="F378" s="66"/>
      <c r="G378" s="66"/>
      <c r="H378" s="66"/>
      <c r="I378" s="66"/>
      <c r="J378" s="66"/>
      <c r="K378" s="66"/>
      <c r="L378" s="66"/>
      <c r="M378" s="66"/>
      <c r="N378" s="66"/>
      <c r="O378" s="66"/>
    </row>
    <row r="379" spans="4:15" ht="12.75">
      <c r="D379" s="66"/>
      <c r="E379" s="66"/>
      <c r="F379" s="66"/>
      <c r="G379" s="66"/>
      <c r="H379" s="66"/>
      <c r="I379" s="66"/>
      <c r="J379" s="66"/>
      <c r="K379" s="66"/>
      <c r="L379" s="66"/>
      <c r="M379" s="66"/>
      <c r="N379" s="66"/>
      <c r="O379" s="66"/>
    </row>
    <row r="380" spans="4:15" ht="12.75">
      <c r="D380" s="66"/>
      <c r="E380" s="66"/>
      <c r="F380" s="66"/>
      <c r="G380" s="66"/>
      <c r="H380" s="66"/>
      <c r="I380" s="66"/>
      <c r="J380" s="66"/>
      <c r="K380" s="66"/>
      <c r="L380" s="66"/>
      <c r="M380" s="66"/>
      <c r="N380" s="66"/>
      <c r="O380" s="66"/>
    </row>
    <row r="381" spans="4:15" ht="12.75">
      <c r="D381" s="66"/>
      <c r="E381" s="66"/>
      <c r="F381" s="66"/>
      <c r="G381" s="66"/>
      <c r="H381" s="66"/>
      <c r="I381" s="66"/>
      <c r="J381" s="66"/>
      <c r="K381" s="66"/>
      <c r="L381" s="66"/>
      <c r="M381" s="66"/>
      <c r="N381" s="66"/>
      <c r="O381" s="66"/>
    </row>
    <row r="382" spans="4:15" ht="12.75">
      <c r="D382" s="66"/>
      <c r="E382" s="66"/>
      <c r="F382" s="66"/>
      <c r="G382" s="66"/>
      <c r="H382" s="66"/>
      <c r="I382" s="66"/>
      <c r="J382" s="66"/>
      <c r="K382" s="66"/>
      <c r="L382" s="66"/>
      <c r="M382" s="66"/>
      <c r="N382" s="66"/>
      <c r="O382" s="66"/>
    </row>
    <row r="383" spans="4:15" ht="12.75">
      <c r="D383" s="66"/>
      <c r="E383" s="66"/>
      <c r="F383" s="66"/>
      <c r="G383" s="66"/>
      <c r="H383" s="66"/>
      <c r="I383" s="66"/>
      <c r="J383" s="66"/>
      <c r="K383" s="66"/>
      <c r="L383" s="66"/>
      <c r="M383" s="66"/>
      <c r="N383" s="66"/>
      <c r="O383" s="66"/>
    </row>
  </sheetData>
  <sheetProtection/>
  <mergeCells count="10">
    <mergeCell ref="J1:L1"/>
    <mergeCell ref="M1:O1"/>
    <mergeCell ref="A1:C1"/>
    <mergeCell ref="A2:C5"/>
    <mergeCell ref="A58:C58"/>
    <mergeCell ref="A66:C66"/>
    <mergeCell ref="A34:C34"/>
    <mergeCell ref="A50:C50"/>
    <mergeCell ref="D1:F1"/>
    <mergeCell ref="G1:I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M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B25" sqref="B25"/>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9.28125" style="0" bestFit="1" customWidth="1"/>
    <col min="6" max="6" width="21.28125" style="0" bestFit="1" customWidth="1"/>
    <col min="7" max="7" width="12.421875" style="0" bestFit="1" customWidth="1"/>
    <col min="8" max="8" width="9.28125" style="0" bestFit="1" customWidth="1"/>
    <col min="9" max="9" width="19.8515625" style="0" bestFit="1" customWidth="1"/>
    <col min="10" max="10" width="12.421875" style="0" bestFit="1" customWidth="1"/>
    <col min="11" max="11" width="9.28125" style="0" bestFit="1" customWidth="1"/>
    <col min="12" max="12" width="19.8515625" style="0" bestFit="1" customWidth="1"/>
    <col min="13" max="13" width="12.28125" style="0" bestFit="1" customWidth="1"/>
    <col min="14" max="14" width="9.28125" style="0" bestFit="1" customWidth="1"/>
    <col min="15" max="15" width="21.28125" style="0" bestFit="1" customWidth="1"/>
    <col min="16" max="16" width="12.421875" style="0" bestFit="1" customWidth="1"/>
    <col min="17" max="17" width="9.28125" style="0" bestFit="1" customWidth="1"/>
    <col min="18" max="18" width="19.8515625" style="0" bestFit="1" customWidth="1"/>
    <col min="19" max="19" width="12.421875" style="0" bestFit="1" customWidth="1"/>
    <col min="20" max="20" width="9.28125" style="0" bestFit="1" customWidth="1"/>
    <col min="21" max="21" width="19.8515625" style="0" bestFit="1" customWidth="1"/>
    <col min="22" max="22" width="12.28125" style="0" bestFit="1" customWidth="1"/>
    <col min="23" max="23" width="9.28125" style="0" bestFit="1" customWidth="1"/>
    <col min="24" max="24" width="21.28125" style="0" bestFit="1" customWidth="1"/>
    <col min="25" max="25" width="12.421875" style="0" bestFit="1" customWidth="1"/>
    <col min="26" max="26" width="9.28125" style="0" bestFit="1" customWidth="1"/>
    <col min="27" max="27" width="19.8515625" style="0" bestFit="1" customWidth="1"/>
    <col min="28" max="28" width="12.421875" style="0" bestFit="1" customWidth="1"/>
    <col min="29" max="29" width="9.28125" style="0" bestFit="1" customWidth="1"/>
    <col min="30" max="30" width="19.8515625" style="0" bestFit="1" customWidth="1"/>
    <col min="31" max="31" width="12.28125" style="0" bestFit="1" customWidth="1"/>
    <col min="32" max="32" width="9.28125" style="0" bestFit="1" customWidth="1"/>
    <col min="33" max="33" width="21.28125" style="0" bestFit="1" customWidth="1"/>
    <col min="34" max="34" width="12.421875" style="0" bestFit="1" customWidth="1"/>
    <col min="35" max="35" width="9.28125" style="0" bestFit="1" customWidth="1"/>
    <col min="36" max="36" width="19.8515625" style="0" bestFit="1" customWidth="1"/>
    <col min="37" max="37" width="12.421875" style="0" bestFit="1" customWidth="1"/>
    <col min="38" max="38" width="9.28125" style="0" bestFit="1" customWidth="1"/>
    <col min="39" max="39" width="19.8515625" style="0" bestFit="1" customWidth="1"/>
  </cols>
  <sheetData>
    <row r="1" spans="1:39" ht="21.75" thickBot="1" thickTop="1">
      <c r="A1" s="360" t="s">
        <v>55</v>
      </c>
      <c r="B1" s="361"/>
      <c r="C1" s="362"/>
      <c r="D1" s="391" t="s">
        <v>155</v>
      </c>
      <c r="E1" s="381"/>
      <c r="F1" s="382"/>
      <c r="G1" s="380" t="s">
        <v>156</v>
      </c>
      <c r="H1" s="381"/>
      <c r="I1" s="382"/>
      <c r="J1" s="380" t="s">
        <v>160</v>
      </c>
      <c r="K1" s="381"/>
      <c r="L1" s="382"/>
      <c r="M1" s="377" t="s">
        <v>152</v>
      </c>
      <c r="N1" s="378"/>
      <c r="O1" s="379"/>
      <c r="P1" s="377" t="s">
        <v>157</v>
      </c>
      <c r="Q1" s="378"/>
      <c r="R1" s="379"/>
      <c r="S1" s="377" t="s">
        <v>147</v>
      </c>
      <c r="T1" s="378"/>
      <c r="U1" s="379"/>
      <c r="V1" s="383" t="s">
        <v>154</v>
      </c>
      <c r="W1" s="384"/>
      <c r="X1" s="385"/>
      <c r="Y1" s="383" t="s">
        <v>158</v>
      </c>
      <c r="Z1" s="384"/>
      <c r="AA1" s="385"/>
      <c r="AB1" s="383" t="s">
        <v>148</v>
      </c>
      <c r="AC1" s="384"/>
      <c r="AD1" s="385"/>
      <c r="AE1" s="386" t="s">
        <v>153</v>
      </c>
      <c r="AF1" s="387"/>
      <c r="AG1" s="388"/>
      <c r="AH1" s="386" t="s">
        <v>159</v>
      </c>
      <c r="AI1" s="387"/>
      <c r="AJ1" s="388"/>
      <c r="AK1" s="386" t="s">
        <v>149</v>
      </c>
      <c r="AL1" s="387"/>
      <c r="AM1" s="388"/>
    </row>
    <row r="2" spans="1:39" ht="13.5" customHeight="1" thickTop="1">
      <c r="A2" s="340" t="s">
        <v>126</v>
      </c>
      <c r="B2" s="341"/>
      <c r="C2" s="342"/>
      <c r="D2" s="234" t="s">
        <v>109</v>
      </c>
      <c r="E2" s="245">
        <f>1/((1/E17)+(1/E19)+(1/E20))</f>
        <v>3.1808043434395736E-06</v>
      </c>
      <c r="F2" s="56" t="s">
        <v>112</v>
      </c>
      <c r="G2" s="183" t="s">
        <v>101</v>
      </c>
      <c r="H2" s="245">
        <f>(H17*H18*H19)/(H21*H37*H22*H38*H39*H31*H27*(1/365)*((H36*H30)+(H40*H29))*(1/24)*H28)</f>
        <v>3.0674199294190134</v>
      </c>
      <c r="I2" s="244" t="s">
        <v>120</v>
      </c>
      <c r="J2" s="183" t="s">
        <v>101</v>
      </c>
      <c r="K2" s="245">
        <f>(K17*K18*K19)/((1-EXP(-K19*K18))*K37*K22*K38*K39*K31*K27*(1/365)*((K36*K30)+(K40*K29))*(1/24)*K28)</f>
        <v>4.2729159616806855</v>
      </c>
      <c r="L2" s="244" t="s">
        <v>120</v>
      </c>
      <c r="M2" s="235" t="s">
        <v>109</v>
      </c>
      <c r="N2" s="248">
        <f>1/((1/N17)+(1/N19)+(1/N20))</f>
        <v>3.0968913535211644E-06</v>
      </c>
      <c r="O2" s="35" t="s">
        <v>112</v>
      </c>
      <c r="P2" s="210" t="s">
        <v>101</v>
      </c>
      <c r="Q2" s="248">
        <f>(Q17*Q18*Q19)/(Q21*Q22*Q30*Q38*Q39*Q31*Q36*(1/24)*Q27*(1/365)*Q28)</f>
        <v>4.636650391974659</v>
      </c>
      <c r="R2" s="211" t="s">
        <v>120</v>
      </c>
      <c r="S2" s="210" t="s">
        <v>101</v>
      </c>
      <c r="T2" s="248">
        <f>(T17*T18*T19)/(T21*T22*T30*T38*T39*T31*T36*(1/24)*T27*(1/365)*T28)</f>
        <v>6.458853996020699</v>
      </c>
      <c r="U2" s="211" t="s">
        <v>120</v>
      </c>
      <c r="V2" s="236" t="s">
        <v>109</v>
      </c>
      <c r="W2" s="190">
        <f>1/((1/W17)+(1/W19)+(1/W20))</f>
        <v>3.4305301353020464E-05</v>
      </c>
      <c r="X2" s="92" t="s">
        <v>112</v>
      </c>
      <c r="Y2" s="189" t="s">
        <v>101</v>
      </c>
      <c r="Z2" s="190">
        <f>(Z17*Z18*Z19)/(Z21*Z22*Z30*Z38*Z39*Z31*Z36*(1/24)*Z27*(1/365)*Z28)</f>
        <v>5.151833768860732</v>
      </c>
      <c r="AA2" s="191" t="s">
        <v>120</v>
      </c>
      <c r="AB2" s="189" t="s">
        <v>101</v>
      </c>
      <c r="AC2" s="190">
        <f>(AC17*AC18*AC19)/(AC21*AC22*AC30*AC38*AC39*AC31*AC36*(1/24)*AC27*(1/365)*AC28)</f>
        <v>7.176504440023</v>
      </c>
      <c r="AD2" s="191" t="s">
        <v>120</v>
      </c>
      <c r="AE2" s="237" t="s">
        <v>109</v>
      </c>
      <c r="AF2" s="247">
        <f>1/((1/AF17)+(1/AF19)+(1/AF20))</f>
        <v>3.082282606445974E-05</v>
      </c>
      <c r="AG2" s="38" t="s">
        <v>112</v>
      </c>
      <c r="AH2" s="158" t="s">
        <v>101</v>
      </c>
      <c r="AI2" s="247">
        <f>(AI17*AI18*AI19)/(AI21*AI22*AI30*AI38*AI39*AI31*AI36*(1/24)*AI27*(1/365)*AI28)</f>
        <v>11.591625979936644</v>
      </c>
      <c r="AJ2" s="246" t="s">
        <v>120</v>
      </c>
      <c r="AK2" s="158" t="s">
        <v>101</v>
      </c>
      <c r="AL2" s="247">
        <f>(AL17*AL18*AL19)/(AL21*AL22*AL30*AL38*AL39*AL31*AL36*(1/24)*AL27*(1/365)*AL28)</f>
        <v>16.14713499005175</v>
      </c>
      <c r="AM2" s="246" t="s">
        <v>120</v>
      </c>
    </row>
    <row r="3" spans="1:39" ht="13.5" thickBot="1">
      <c r="A3" s="343"/>
      <c r="B3" s="344"/>
      <c r="C3" s="345"/>
      <c r="D3" s="55" t="s">
        <v>108</v>
      </c>
      <c r="E3" s="182">
        <f>1/((1/E17)+(1/E18)+(1/E20))</f>
        <v>0.0004180294219470154</v>
      </c>
      <c r="F3" s="53" t="s">
        <v>112</v>
      </c>
      <c r="G3" s="184" t="s">
        <v>102</v>
      </c>
      <c r="H3" s="241">
        <f>(H17*H18*H19)/(H21*H37*H23*H38*H39*H31*H27*(1/365)*((H36*H30)+(H40*H29))*(1/24)*H28)</f>
        <v>4.543615770451914</v>
      </c>
      <c r="I3" s="185" t="s">
        <v>121</v>
      </c>
      <c r="J3" s="184" t="s">
        <v>102</v>
      </c>
      <c r="K3" s="241">
        <f>(K17*K18*K19)/((1-EXP(-K19*K18))*K37*K23*K38*K39*K32*K27*(1/365)*((K36*K30)+(K40*K29))*(1/24)*K28)</f>
        <v>6.3292567682395156</v>
      </c>
      <c r="L3" s="185" t="s">
        <v>121</v>
      </c>
      <c r="M3" s="34" t="s">
        <v>108</v>
      </c>
      <c r="N3" s="209">
        <f>1/((1/N17)+(1/N18)+(1/N20))</f>
        <v>0.0004206377055417295</v>
      </c>
      <c r="O3" s="27" t="s">
        <v>112</v>
      </c>
      <c r="P3" s="212" t="s">
        <v>102</v>
      </c>
      <c r="Q3" s="243">
        <f>(Q17*Q18*Q19)/(Q21*Q23*Q30*Q38*Q39*Q31*Q36*(1/24)*Q27*(1/365)*Q28)</f>
        <v>6.868038393112465</v>
      </c>
      <c r="R3" s="213" t="s">
        <v>121</v>
      </c>
      <c r="S3" s="212" t="s">
        <v>102</v>
      </c>
      <c r="T3" s="243">
        <f>(T17*T18*T19)/(T21*T23*T30*T38*T39*T32*T36*(1/24)*T27*(1/365)*T28)</f>
        <v>9.567177481605661</v>
      </c>
      <c r="U3" s="213" t="s">
        <v>121</v>
      </c>
      <c r="V3" s="60" t="s">
        <v>108</v>
      </c>
      <c r="W3" s="188">
        <f>1/((1/W17)+(1/W18)+(1/W20))</f>
        <v>0.00330497777057191</v>
      </c>
      <c r="X3" s="58" t="s">
        <v>112</v>
      </c>
      <c r="Y3" s="192" t="s">
        <v>102</v>
      </c>
      <c r="Z3" s="187">
        <f>(Z17*Z18*Z19)/(Z21*Z23*Z30*Z38*Z39*Z31*Z36*(1/24)*Z27*(1/365)*Z28)</f>
        <v>7.63115377012496</v>
      </c>
      <c r="AA3" s="193" t="s">
        <v>121</v>
      </c>
      <c r="AB3" s="192" t="s">
        <v>102</v>
      </c>
      <c r="AC3" s="187">
        <f>(AC17*AC18*AC19)/(AC21*AC23*AC30*AC38*AC39*AC32*AC36*(1/24)*AC27*(1/365)*AC28)</f>
        <v>10.630197201784068</v>
      </c>
      <c r="AD3" s="193" t="s">
        <v>121</v>
      </c>
      <c r="AE3" s="37" t="s">
        <v>108</v>
      </c>
      <c r="AF3" s="216">
        <f>1/((1/AF17)+(1/AF18)+(1/AF20))</f>
        <v>0.002558999958714793</v>
      </c>
      <c r="AG3" s="29" t="s">
        <v>112</v>
      </c>
      <c r="AH3" s="159" t="s">
        <v>102</v>
      </c>
      <c r="AI3" s="242">
        <f>(AI17*AI18*AI19)/(AI21*AI23*AI30*AI38*AI39*AI31*AI36*(1/24)*AI27*(1/365)*AI28)</f>
        <v>17.17009598278116</v>
      </c>
      <c r="AJ3" s="160" t="s">
        <v>121</v>
      </c>
      <c r="AK3" s="159" t="s">
        <v>102</v>
      </c>
      <c r="AL3" s="242">
        <f>(AL17*AL18*AL19)/(AL21*AL23*AL30*AL38*AL39*AL32*AL36*(1/24)*AL27*(1/365)*AL28)</f>
        <v>23.917943704014156</v>
      </c>
      <c r="AM3" s="160" t="s">
        <v>121</v>
      </c>
    </row>
    <row r="4" spans="1:39" ht="12.75">
      <c r="A4" s="343"/>
      <c r="B4" s="344"/>
      <c r="C4" s="345"/>
      <c r="D4" s="54" t="s">
        <v>109</v>
      </c>
      <c r="E4" s="241">
        <f>E2/E49</f>
        <v>1.1768976070726434E-07</v>
      </c>
      <c r="F4" s="56" t="s">
        <v>113</v>
      </c>
      <c r="G4" s="184" t="s">
        <v>103</v>
      </c>
      <c r="H4" s="241">
        <f>(H17*H18*H19)/(H21*H37*H24*H38*H39*H31*H27*(1/365)*((H36*H30)+(H40*H29))*(1/24)*H28)</f>
        <v>6.171294764620592</v>
      </c>
      <c r="I4" s="185" t="s">
        <v>122</v>
      </c>
      <c r="J4" s="184" t="s">
        <v>103</v>
      </c>
      <c r="K4" s="241">
        <f>(K17*K18*K19)/((1-EXP(-K19*K18))*K37*K24*K38*K39*K33*K27*(1/365)*((K36*K30)+(K40*K29))*(1/24)*K28)</f>
        <v>8.596613607116486</v>
      </c>
      <c r="L4" s="185" t="s">
        <v>122</v>
      </c>
      <c r="M4" s="33" t="s">
        <v>109</v>
      </c>
      <c r="N4" s="243">
        <f>N2/N39</f>
        <v>1.145849800802832E-07</v>
      </c>
      <c r="O4" s="35" t="s">
        <v>113</v>
      </c>
      <c r="P4" s="212" t="s">
        <v>103</v>
      </c>
      <c r="Q4" s="243">
        <f>(Q17*Q18*Q19)/(Q21*Q24*Q30*Q38*Q39*Q31*Q36*(1/24)*Q27*(1/365)*Q28)</f>
        <v>9.328405287758864</v>
      </c>
      <c r="R4" s="213" t="s">
        <v>122</v>
      </c>
      <c r="S4" s="212" t="s">
        <v>103</v>
      </c>
      <c r="T4" s="243">
        <f>(T17*T18*T19)/(T21*T24*T30*T38*T39*T33*T36*(1/24)*T27*(1/365)*T28)</f>
        <v>12.994468565848095</v>
      </c>
      <c r="U4" s="213" t="s">
        <v>122</v>
      </c>
      <c r="V4" s="59" t="s">
        <v>109</v>
      </c>
      <c r="W4" s="187">
        <f>W2/W39</f>
        <v>1.2692961500617585E-06</v>
      </c>
      <c r="X4" s="92" t="s">
        <v>113</v>
      </c>
      <c r="Y4" s="192" t="s">
        <v>103</v>
      </c>
      <c r="Z4" s="187">
        <f>(Z17*Z18*Z19)/(Z21*Z24*Z30*Z38*Z39*Z31*Z36*(1/24)*Z27*(1/365)*Z28)</f>
        <v>10.364894764176515</v>
      </c>
      <c r="AA4" s="193" t="s">
        <v>122</v>
      </c>
      <c r="AB4" s="192" t="s">
        <v>103</v>
      </c>
      <c r="AC4" s="187">
        <f>(AC17*AC18*AC19)/(AC21*AC24*AC30*AC38*AC39*AC33*AC36*(1/24)*AC27*(1/365)*AC28)</f>
        <v>14.438298406497886</v>
      </c>
      <c r="AD4" s="193" t="s">
        <v>122</v>
      </c>
      <c r="AE4" s="36" t="s">
        <v>109</v>
      </c>
      <c r="AF4" s="242">
        <f>AF2/AF39</f>
        <v>1.1404445643850114E-06</v>
      </c>
      <c r="AG4" s="38" t="s">
        <v>113</v>
      </c>
      <c r="AH4" s="159" t="s">
        <v>103</v>
      </c>
      <c r="AI4" s="242">
        <f>(AI17*AI18*AI19)/(AI21*AI24*AI30*AI38*AI39*AI31*AI36*(1/24)*AI27*(1/365)*AI28)</f>
        <v>23.321013219397155</v>
      </c>
      <c r="AJ4" s="160" t="s">
        <v>122</v>
      </c>
      <c r="AK4" s="159" t="s">
        <v>103</v>
      </c>
      <c r="AL4" s="242">
        <f>(AL17*AL18*AL19)/(AL21*AL24*AL30*AL38*AL39*AL33*AL36*(1/24)*AL27*(1/365)*AL28)</f>
        <v>32.48617141462024</v>
      </c>
      <c r="AM4" s="160" t="s">
        <v>122</v>
      </c>
    </row>
    <row r="5" spans="1:39" ht="13.5" thickBot="1">
      <c r="A5" s="346"/>
      <c r="B5" s="344"/>
      <c r="C5" s="347"/>
      <c r="D5" s="55" t="s">
        <v>108</v>
      </c>
      <c r="E5" s="182">
        <f>E3/E49</f>
        <v>1.5467088612039587E-05</v>
      </c>
      <c r="F5" s="57" t="s">
        <v>113</v>
      </c>
      <c r="G5" s="184" t="s">
        <v>104</v>
      </c>
      <c r="H5" s="241">
        <f>(H17*H18*H19)/(H21*H37*H25*H38*H39*H31*H27*(1/365)*((H36*H30)+(H40*H29))*(1/24)*H28)</f>
        <v>3.292475195979647</v>
      </c>
      <c r="I5" s="185" t="s">
        <v>122</v>
      </c>
      <c r="J5" s="184" t="s">
        <v>104</v>
      </c>
      <c r="K5" s="241">
        <f>(K17*K18*K19)/((1-EXP(-K19*K18))*K37*K25*K38*K39*K34*K27*(1/365)*((K36*K30)+(K40*K29))*(1/24)*K28)</f>
        <v>4.5864179479996485</v>
      </c>
      <c r="L5" s="185" t="s">
        <v>122</v>
      </c>
      <c r="M5" s="34" t="s">
        <v>108</v>
      </c>
      <c r="N5" s="209">
        <f>N3/N39</f>
        <v>1.5563595105044006E-05</v>
      </c>
      <c r="O5" s="28" t="s">
        <v>113</v>
      </c>
      <c r="P5" s="212" t="s">
        <v>104</v>
      </c>
      <c r="Q5" s="243">
        <f>(Q17*Q18*Q19)/(Q21*Q25*Q30*Q38*Q39*Q31*Q36*(1/24)*Q27*(1/365)*Q28)</f>
        <v>4.976839415298886</v>
      </c>
      <c r="R5" s="213" t="s">
        <v>122</v>
      </c>
      <c r="S5" s="212" t="s">
        <v>104</v>
      </c>
      <c r="T5" s="243">
        <f>(T17*T18*T19)/(T21*T25*T30*T38*T39*T34*T36*(1/24)*T27*(1/365)*T28)</f>
        <v>6.932737305511349</v>
      </c>
      <c r="U5" s="213" t="s">
        <v>122</v>
      </c>
      <c r="V5" s="60" t="s">
        <v>108</v>
      </c>
      <c r="W5" s="188">
        <f>W3/W39</f>
        <v>0.00012228417751116078</v>
      </c>
      <c r="X5" s="93" t="s">
        <v>113</v>
      </c>
      <c r="Y5" s="192" t="s">
        <v>104</v>
      </c>
      <c r="Z5" s="187">
        <f>(Z17*Z18*Z19)/(Z21*Z25*Z30*Z38*Z39*Z31*Z36*(1/24)*Z27*(1/365)*Z28)</f>
        <v>5.529821572554318</v>
      </c>
      <c r="AA5" s="193" t="s">
        <v>122</v>
      </c>
      <c r="AB5" s="192" t="s">
        <v>104</v>
      </c>
      <c r="AC5" s="187">
        <f>(AC17*AC18*AC19)/(AC21*AC25*AC30*AC38*AC39*AC34*AC36*(1/24)*AC27*(1/365)*AC28)</f>
        <v>7.703041450568165</v>
      </c>
      <c r="AD5" s="193" t="s">
        <v>122</v>
      </c>
      <c r="AE5" s="37" t="s">
        <v>108</v>
      </c>
      <c r="AF5" s="216">
        <f>AF3/AF39</f>
        <v>9.468299847244744E-05</v>
      </c>
      <c r="AG5" s="30" t="s">
        <v>113</v>
      </c>
      <c r="AH5" s="159" t="s">
        <v>104</v>
      </c>
      <c r="AI5" s="242">
        <f>(AI17*AI18*AI19)/(AI21*AI25*AI30*AI38*AI39*AI31*AI36*(1/24)*AI27*(1/365)*AI28)</f>
        <v>12.442098538247215</v>
      </c>
      <c r="AJ5" s="160" t="s">
        <v>122</v>
      </c>
      <c r="AK5" s="159" t="s">
        <v>104</v>
      </c>
      <c r="AL5" s="242">
        <f>(AL17*AL18*AL19)/(AL21*AL25*AL30*AL38*AL39*AL34*AL36*(1/24)*AL27*(1/365)*AL28)</f>
        <v>17.33184326377837</v>
      </c>
      <c r="AM5" s="160" t="s">
        <v>122</v>
      </c>
    </row>
    <row r="6" spans="1:39" ht="14.25" thickBot="1" thickTop="1">
      <c r="A6" t="s">
        <v>57</v>
      </c>
      <c r="B6" s="258">
        <v>1E-06</v>
      </c>
      <c r="D6" s="54" t="s">
        <v>109</v>
      </c>
      <c r="E6" s="241">
        <f>E2*E12*E50*E51</f>
        <v>9.27677006405897E-16</v>
      </c>
      <c r="F6" s="56" t="s">
        <v>114</v>
      </c>
      <c r="G6" s="186" t="s">
        <v>105</v>
      </c>
      <c r="H6" s="182">
        <f>(H17*H18*H19)/(H21*H37*H26*H38*H39*H31*H27*(1/365)*((H36*H30)+(H40*H29))*(1/24)*H28)</f>
        <v>3.0674199294190134</v>
      </c>
      <c r="I6" s="240" t="s">
        <v>122</v>
      </c>
      <c r="J6" s="186" t="s">
        <v>105</v>
      </c>
      <c r="K6" s="182">
        <f>(K17*K18*K19)/((1-EXP(-K19*K18))*K37*K26*K38*K39*K35*K27*(1/365)*((K36*K30)+(K40*K29))*(1/24)*K28)</f>
        <v>4.2729159616806855</v>
      </c>
      <c r="L6" s="240" t="s">
        <v>122</v>
      </c>
      <c r="M6" s="33" t="s">
        <v>109</v>
      </c>
      <c r="N6" s="243">
        <f>N2*N12*N40*N41</f>
        <v>9.032039037308986E-16</v>
      </c>
      <c r="O6" s="35" t="s">
        <v>114</v>
      </c>
      <c r="P6" s="214" t="s">
        <v>105</v>
      </c>
      <c r="Q6" s="209">
        <f>(Q17*Q18*Q19)/(Q21*Q26*Q30*Q38*Q39*Q31*Q36*(1/24)*Q27*(1/365)*Q28)</f>
        <v>4.636650391974659</v>
      </c>
      <c r="R6" s="215" t="s">
        <v>122</v>
      </c>
      <c r="S6" s="214" t="s">
        <v>105</v>
      </c>
      <c r="T6" s="209">
        <f>(T17*T18*T19)/(T21*T26*T30*T38*T39*T35*T36*(1/24)*T27*(1/365)*T28)</f>
        <v>6.458853996020699</v>
      </c>
      <c r="U6" s="215" t="s">
        <v>122</v>
      </c>
      <c r="V6" s="59" t="s">
        <v>109</v>
      </c>
      <c r="W6" s="187">
        <f>W2*W12*W40*W41</f>
        <v>1.000509173997447E-14</v>
      </c>
      <c r="X6" s="92" t="s">
        <v>114</v>
      </c>
      <c r="Y6" s="194" t="s">
        <v>105</v>
      </c>
      <c r="Z6" s="188">
        <f>(Z17*Z18*Z19)/(Z21*Z26*Z30*Z38*Z39*Z31*Z36*(1/24)*Z27*(1/365)*Z28)</f>
        <v>5.151833768860732</v>
      </c>
      <c r="AA6" s="195" t="s">
        <v>122</v>
      </c>
      <c r="AB6" s="194" t="s">
        <v>105</v>
      </c>
      <c r="AC6" s="188">
        <f>(AC17*AC18*AC19)/(AC21*AC26*AC30*AC38*AC39*AC35*AC36*(1/24)*AC27*(1/365)*AC28)</f>
        <v>7.176504440023</v>
      </c>
      <c r="AD6" s="195" t="s">
        <v>122</v>
      </c>
      <c r="AE6" s="36" t="s">
        <v>109</v>
      </c>
      <c r="AF6" s="242">
        <f>AF2*AF12*AF40*AF41</f>
        <v>8.989432836830151E-15</v>
      </c>
      <c r="AG6" s="38" t="s">
        <v>114</v>
      </c>
      <c r="AH6" s="161" t="s">
        <v>105</v>
      </c>
      <c r="AI6" s="216">
        <f>(AI17*AI18*AI19)/(AI21*AI26*AI30*AI38*AI39*AI31*AI36*(1/24)*AI27*(1/365)*AI28)</f>
        <v>11.591625979936644</v>
      </c>
      <c r="AJ6" s="162" t="s">
        <v>122</v>
      </c>
      <c r="AK6" s="161" t="s">
        <v>105</v>
      </c>
      <c r="AL6" s="216">
        <f>(AL17*AL18*AL19)/(AL21*AL26*AL30*AL38*AL39*AL35*AL36*(1/24)*AL27*(1/365)*AL28)</f>
        <v>16.14713499005175</v>
      </c>
      <c r="AM6" s="162" t="s">
        <v>122</v>
      </c>
    </row>
    <row r="7" spans="1:39" ht="13.5" thickBot="1">
      <c r="A7" s="75" t="s">
        <v>220</v>
      </c>
      <c r="B7" s="39">
        <v>3.774E-08</v>
      </c>
      <c r="C7" s="78" t="s">
        <v>136</v>
      </c>
      <c r="D7" s="55" t="s">
        <v>108</v>
      </c>
      <c r="E7" s="182">
        <f>E3*E12*E50*E51</f>
        <v>1.2191767894847945E-13</v>
      </c>
      <c r="F7" s="57" t="s">
        <v>114</v>
      </c>
      <c r="G7" s="183" t="s">
        <v>101</v>
      </c>
      <c r="H7" s="245">
        <f>H2/H41</f>
        <v>0.11349453738850361</v>
      </c>
      <c r="I7" s="244" t="s">
        <v>123</v>
      </c>
      <c r="J7" s="183" t="s">
        <v>101</v>
      </c>
      <c r="K7" s="245">
        <f>K2/K41</f>
        <v>0.1580978905821855</v>
      </c>
      <c r="L7" s="244" t="s">
        <v>123</v>
      </c>
      <c r="M7" s="34" t="s">
        <v>108</v>
      </c>
      <c r="N7" s="209">
        <f>N3*N12*N40*N41</f>
        <v>1.2267838110294942E-13</v>
      </c>
      <c r="O7" s="28" t="s">
        <v>114</v>
      </c>
      <c r="P7" s="210" t="s">
        <v>101</v>
      </c>
      <c r="Q7" s="248">
        <f>Q2/Q41</f>
        <v>0.17155606450306257</v>
      </c>
      <c r="R7" s="211" t="s">
        <v>123</v>
      </c>
      <c r="S7" s="210" t="s">
        <v>101</v>
      </c>
      <c r="T7" s="248">
        <f>T2/T41</f>
        <v>0.23897759785276612</v>
      </c>
      <c r="U7" s="211" t="s">
        <v>123</v>
      </c>
      <c r="V7" s="60" t="s">
        <v>108</v>
      </c>
      <c r="W7" s="188">
        <f>W3*W12*W40*W41</f>
        <v>9.63892007619308E-13</v>
      </c>
      <c r="X7" s="93" t="s">
        <v>114</v>
      </c>
      <c r="Y7" s="189" t="s">
        <v>101</v>
      </c>
      <c r="Z7" s="190">
        <f>Z2/Z41</f>
        <v>0.1906178494478473</v>
      </c>
      <c r="AA7" s="191" t="s">
        <v>123</v>
      </c>
      <c r="AB7" s="189" t="s">
        <v>101</v>
      </c>
      <c r="AC7" s="190">
        <f>AC2/AC41</f>
        <v>0.26553066428085126</v>
      </c>
      <c r="AD7" s="191" t="s">
        <v>123</v>
      </c>
      <c r="AE7" s="37" t="s">
        <v>108</v>
      </c>
      <c r="AF7" s="216">
        <f>AF3*AF12*AF40*AF41</f>
        <v>7.463286529992288E-13</v>
      </c>
      <c r="AG7" s="30" t="s">
        <v>114</v>
      </c>
      <c r="AH7" s="158" t="s">
        <v>101</v>
      </c>
      <c r="AI7" s="247">
        <f>AI2/AI41</f>
        <v>0.4288901612576563</v>
      </c>
      <c r="AJ7" s="246" t="s">
        <v>123</v>
      </c>
      <c r="AK7" s="158" t="s">
        <v>101</v>
      </c>
      <c r="AL7" s="247">
        <f>AL2/AL41</f>
        <v>0.5974439946319153</v>
      </c>
      <c r="AM7" s="246" t="s">
        <v>123</v>
      </c>
    </row>
    <row r="8" spans="1:39" ht="12.75">
      <c r="A8" s="75" t="s">
        <v>221</v>
      </c>
      <c r="B8" s="39">
        <v>1.8426E-10</v>
      </c>
      <c r="C8" s="75" t="s">
        <v>136</v>
      </c>
      <c r="D8" s="66" t="s">
        <v>57</v>
      </c>
      <c r="E8" s="296">
        <f>B6</f>
        <v>1E-06</v>
      </c>
      <c r="F8" s="66"/>
      <c r="G8" s="184" t="s">
        <v>102</v>
      </c>
      <c r="H8" s="241">
        <f>H3/H41</f>
        <v>0.168113783506721</v>
      </c>
      <c r="I8" s="185" t="s">
        <v>124</v>
      </c>
      <c r="J8" s="184" t="s">
        <v>102</v>
      </c>
      <c r="K8" s="241">
        <f>K3/K41</f>
        <v>0.2341825004248623</v>
      </c>
      <c r="L8" s="185" t="s">
        <v>124</v>
      </c>
      <c r="M8" s="66" t="s">
        <v>57</v>
      </c>
      <c r="N8" s="296">
        <f>B6</f>
        <v>1E-06</v>
      </c>
      <c r="O8" s="66"/>
      <c r="P8" s="212" t="s">
        <v>102</v>
      </c>
      <c r="Q8" s="243">
        <f>Q3/Q41</f>
        <v>0.25411742054516145</v>
      </c>
      <c r="R8" s="213" t="s">
        <v>124</v>
      </c>
      <c r="S8" s="212" t="s">
        <v>102</v>
      </c>
      <c r="T8" s="243">
        <f>T3/T41</f>
        <v>0.35398556681940985</v>
      </c>
      <c r="U8" s="213" t="s">
        <v>124</v>
      </c>
      <c r="V8" s="66" t="s">
        <v>57</v>
      </c>
      <c r="W8" s="296">
        <f>B6</f>
        <v>1E-06</v>
      </c>
      <c r="X8" s="66"/>
      <c r="Y8" s="192" t="s">
        <v>102</v>
      </c>
      <c r="Z8" s="187">
        <f>Z3/Z41</f>
        <v>0.2823526894946238</v>
      </c>
      <c r="AA8" s="193" t="s">
        <v>124</v>
      </c>
      <c r="AB8" s="192" t="s">
        <v>102</v>
      </c>
      <c r="AC8" s="187">
        <f>AC3/AC41</f>
        <v>0.3933172964660109</v>
      </c>
      <c r="AD8" s="193" t="s">
        <v>124</v>
      </c>
      <c r="AE8" s="66" t="s">
        <v>57</v>
      </c>
      <c r="AF8" s="296">
        <f>B6</f>
        <v>1E-06</v>
      </c>
      <c r="AG8" s="66"/>
      <c r="AH8" s="159" t="s">
        <v>102</v>
      </c>
      <c r="AI8" s="242">
        <f>AI3/AI41</f>
        <v>0.6352935513629036</v>
      </c>
      <c r="AJ8" s="160" t="s">
        <v>124</v>
      </c>
      <c r="AK8" s="159" t="s">
        <v>102</v>
      </c>
      <c r="AL8" s="242">
        <f>AL3/AL41</f>
        <v>0.8849639170485247</v>
      </c>
      <c r="AM8" s="160" t="s">
        <v>124</v>
      </c>
    </row>
    <row r="9" spans="1:39" ht="12.75">
      <c r="A9" s="81" t="s">
        <v>222</v>
      </c>
      <c r="B9" s="39">
        <v>9.102E-11</v>
      </c>
      <c r="C9" s="81" t="s">
        <v>136</v>
      </c>
      <c r="D9" t="s">
        <v>223</v>
      </c>
      <c r="E9" s="69">
        <f>E30</f>
        <v>26</v>
      </c>
      <c r="F9" s="66" t="s">
        <v>209</v>
      </c>
      <c r="G9" s="184" t="s">
        <v>103</v>
      </c>
      <c r="H9" s="241">
        <f>H4/H41</f>
        <v>0.22833790629096215</v>
      </c>
      <c r="I9" s="185" t="s">
        <v>123</v>
      </c>
      <c r="J9" s="184" t="s">
        <v>103</v>
      </c>
      <c r="K9" s="241">
        <f>K4/K41</f>
        <v>0.31807470346331035</v>
      </c>
      <c r="L9" s="185" t="s">
        <v>123</v>
      </c>
      <c r="M9" t="s">
        <v>224</v>
      </c>
      <c r="N9" s="69">
        <f>N31</f>
        <v>25</v>
      </c>
      <c r="O9" s="66" t="s">
        <v>209</v>
      </c>
      <c r="P9" s="212" t="s">
        <v>103</v>
      </c>
      <c r="Q9" s="243">
        <f>Q4/Q41</f>
        <v>0.3451509956470783</v>
      </c>
      <c r="R9" s="213" t="s">
        <v>123</v>
      </c>
      <c r="S9" s="212" t="s">
        <v>103</v>
      </c>
      <c r="T9" s="243">
        <f>T4/T41</f>
        <v>0.48079533693638</v>
      </c>
      <c r="U9" s="213" t="s">
        <v>123</v>
      </c>
      <c r="V9" t="s">
        <v>225</v>
      </c>
      <c r="W9" s="69">
        <f>W31</f>
        <v>25</v>
      </c>
      <c r="X9" s="66" t="s">
        <v>209</v>
      </c>
      <c r="Y9" s="192" t="s">
        <v>103</v>
      </c>
      <c r="Z9" s="187">
        <f>Z4/Z41</f>
        <v>0.38350110627453143</v>
      </c>
      <c r="AA9" s="193" t="s">
        <v>123</v>
      </c>
      <c r="AB9" s="192" t="s">
        <v>103</v>
      </c>
      <c r="AC9" s="187">
        <f>AC4/AC41</f>
        <v>0.5342170410404223</v>
      </c>
      <c r="AD9" s="193" t="s">
        <v>123</v>
      </c>
      <c r="AE9" t="s">
        <v>226</v>
      </c>
      <c r="AF9" s="69">
        <f>AF31</f>
        <v>25</v>
      </c>
      <c r="AG9" s="66" t="s">
        <v>209</v>
      </c>
      <c r="AH9" s="159" t="s">
        <v>103</v>
      </c>
      <c r="AI9" s="242">
        <f>AI4/AI41</f>
        <v>0.8628774891176956</v>
      </c>
      <c r="AJ9" s="160" t="s">
        <v>123</v>
      </c>
      <c r="AK9" s="159" t="s">
        <v>103</v>
      </c>
      <c r="AL9" s="242">
        <f>AL4/AL41</f>
        <v>1.20198834234095</v>
      </c>
      <c r="AM9" s="160" t="s">
        <v>123</v>
      </c>
    </row>
    <row r="10" spans="1:39" ht="12.75">
      <c r="A10" s="75" t="s">
        <v>101</v>
      </c>
      <c r="B10" s="39">
        <v>2.767285944E-08</v>
      </c>
      <c r="C10" s="75" t="s">
        <v>210</v>
      </c>
      <c r="D10" s="72" t="s">
        <v>31</v>
      </c>
      <c r="E10" s="313">
        <f>B34</f>
        <v>0</v>
      </c>
      <c r="F10" s="72"/>
      <c r="G10" s="184" t="s">
        <v>104</v>
      </c>
      <c r="H10" s="241">
        <f>H5/H41</f>
        <v>0.12182158225124708</v>
      </c>
      <c r="I10" s="185" t="s">
        <v>123</v>
      </c>
      <c r="J10" s="184" t="s">
        <v>104</v>
      </c>
      <c r="K10" s="241">
        <f>K5/K41</f>
        <v>0.16969746407598718</v>
      </c>
      <c r="L10" s="185" t="s">
        <v>123</v>
      </c>
      <c r="M10" s="72" t="s">
        <v>31</v>
      </c>
      <c r="N10" s="323">
        <f>B34</f>
        <v>0</v>
      </c>
      <c r="O10" s="72"/>
      <c r="P10" s="212" t="s">
        <v>104</v>
      </c>
      <c r="Q10" s="243">
        <f>Q5/Q41</f>
        <v>0.18414305836605896</v>
      </c>
      <c r="R10" s="213" t="s">
        <v>123</v>
      </c>
      <c r="S10" s="212" t="s">
        <v>104</v>
      </c>
      <c r="T10" s="243">
        <f>T5/T41</f>
        <v>0.2565112803039202</v>
      </c>
      <c r="U10" s="213" t="s">
        <v>123</v>
      </c>
      <c r="V10" s="72" t="s">
        <v>31</v>
      </c>
      <c r="W10" s="323">
        <f>B34</f>
        <v>0</v>
      </c>
      <c r="X10" s="72"/>
      <c r="Y10" s="192" t="s">
        <v>104</v>
      </c>
      <c r="Z10" s="187">
        <f>Z5/Z41</f>
        <v>0.20460339818450995</v>
      </c>
      <c r="AA10" s="193" t="s">
        <v>123</v>
      </c>
      <c r="AB10" s="192" t="s">
        <v>104</v>
      </c>
      <c r="AC10" s="187">
        <f>AC5/AC41</f>
        <v>0.28501253367102236</v>
      </c>
      <c r="AD10" s="193" t="s">
        <v>123</v>
      </c>
      <c r="AE10" s="72" t="s">
        <v>31</v>
      </c>
      <c r="AF10" s="323">
        <f>B34</f>
        <v>0</v>
      </c>
      <c r="AG10" s="72"/>
      <c r="AH10" s="159" t="s">
        <v>104</v>
      </c>
      <c r="AI10" s="242">
        <f>AI5/AI41</f>
        <v>0.46035764591514744</v>
      </c>
      <c r="AJ10" s="160" t="s">
        <v>123</v>
      </c>
      <c r="AK10" s="159" t="s">
        <v>104</v>
      </c>
      <c r="AL10" s="242">
        <f>AL5/AL41</f>
        <v>0.6412782007598004</v>
      </c>
      <c r="AM10" s="160" t="s">
        <v>123</v>
      </c>
    </row>
    <row r="11" spans="1:39" ht="13.5" thickBot="1">
      <c r="A11" s="75" t="s">
        <v>102</v>
      </c>
      <c r="B11" s="39">
        <v>1.86820992E-08</v>
      </c>
      <c r="C11" s="75" t="s">
        <v>211</v>
      </c>
      <c r="D11" s="72" t="s">
        <v>58</v>
      </c>
      <c r="E11" s="314">
        <f>0.693/E12</f>
        <v>0.0016034243405830633</v>
      </c>
      <c r="F11" s="72"/>
      <c r="G11" s="186" t="s">
        <v>105</v>
      </c>
      <c r="H11" s="182">
        <f>H6/H41</f>
        <v>0.11349453738850361</v>
      </c>
      <c r="I11" s="185" t="s">
        <v>123</v>
      </c>
      <c r="J11" s="186" t="s">
        <v>105</v>
      </c>
      <c r="K11" s="182">
        <f>K6/K41</f>
        <v>0.1580978905821855</v>
      </c>
      <c r="L11" s="185" t="s">
        <v>123</v>
      </c>
      <c r="M11" s="72" t="s">
        <v>58</v>
      </c>
      <c r="N11" s="314">
        <f>0.693/N12</f>
        <v>0.0016034243405830633</v>
      </c>
      <c r="O11" s="72"/>
      <c r="P11" s="214" t="s">
        <v>105</v>
      </c>
      <c r="Q11" s="209">
        <f>Q6/Q41</f>
        <v>0.17155606450306257</v>
      </c>
      <c r="R11" s="213" t="s">
        <v>123</v>
      </c>
      <c r="S11" s="214" t="s">
        <v>105</v>
      </c>
      <c r="T11" s="209">
        <f>T6/T41</f>
        <v>0.23897759785276612</v>
      </c>
      <c r="U11" s="213" t="s">
        <v>123</v>
      </c>
      <c r="V11" s="72" t="s">
        <v>58</v>
      </c>
      <c r="W11" s="314">
        <f>0.693/W12</f>
        <v>0.0016034243405830633</v>
      </c>
      <c r="X11" s="72"/>
      <c r="Y11" s="194" t="s">
        <v>105</v>
      </c>
      <c r="Z11" s="188">
        <f>Z6/Z41</f>
        <v>0.1906178494478473</v>
      </c>
      <c r="AA11" s="193" t="s">
        <v>123</v>
      </c>
      <c r="AB11" s="194" t="s">
        <v>105</v>
      </c>
      <c r="AC11" s="188">
        <f>AC6/AC41</f>
        <v>0.26553066428085126</v>
      </c>
      <c r="AD11" s="193" t="s">
        <v>123</v>
      </c>
      <c r="AE11" s="72" t="s">
        <v>58</v>
      </c>
      <c r="AF11" s="314">
        <f>0.693/AF12</f>
        <v>0.0016034243405830633</v>
      </c>
      <c r="AG11" s="72"/>
      <c r="AH11" s="161" t="s">
        <v>105</v>
      </c>
      <c r="AI11" s="216">
        <f>AI6/AI41</f>
        <v>0.4288901612576563</v>
      </c>
      <c r="AJ11" s="160" t="s">
        <v>123</v>
      </c>
      <c r="AK11" s="161" t="s">
        <v>105</v>
      </c>
      <c r="AL11" s="216">
        <f>AL6/AL41</f>
        <v>0.5974439946319153</v>
      </c>
      <c r="AM11" s="160" t="s">
        <v>123</v>
      </c>
    </row>
    <row r="12" spans="1:39" ht="12.75">
      <c r="A12" s="75" t="s">
        <v>103</v>
      </c>
      <c r="B12" s="39">
        <v>1.3754695536E-08</v>
      </c>
      <c r="C12" s="75" t="s">
        <v>210</v>
      </c>
      <c r="D12" s="70" t="s">
        <v>83</v>
      </c>
      <c r="E12" s="287">
        <f>B15</f>
        <v>432.2</v>
      </c>
      <c r="F12" s="72" t="s">
        <v>84</v>
      </c>
      <c r="G12" s="183" t="s">
        <v>101</v>
      </c>
      <c r="H12" s="245">
        <f>H2*H20*H42*H43</f>
        <v>8.946086053303568E-07</v>
      </c>
      <c r="I12" s="56" t="s">
        <v>125</v>
      </c>
      <c r="J12" s="183" t="s">
        <v>101</v>
      </c>
      <c r="K12" s="245">
        <f>K2*K20*K42*K43</f>
        <v>1.246189787225187E-06</v>
      </c>
      <c r="L12" s="56" t="s">
        <v>125</v>
      </c>
      <c r="M12" s="70" t="s">
        <v>83</v>
      </c>
      <c r="N12" s="287">
        <f>B15</f>
        <v>432.2</v>
      </c>
      <c r="O12" s="72" t="s">
        <v>84</v>
      </c>
      <c r="P12" s="210" t="s">
        <v>101</v>
      </c>
      <c r="Q12" s="248">
        <f>Q2*Q20*Q42*Q43</f>
        <v>1.3522724100428449E-06</v>
      </c>
      <c r="R12" s="35" t="s">
        <v>125</v>
      </c>
      <c r="S12" s="210" t="s">
        <v>101</v>
      </c>
      <c r="T12" s="248">
        <f>T2*T20*T42*T43</f>
        <v>1.8837154671896824E-06</v>
      </c>
      <c r="U12" s="35" t="s">
        <v>125</v>
      </c>
      <c r="V12" s="70" t="s">
        <v>83</v>
      </c>
      <c r="W12" s="287">
        <f>B15</f>
        <v>432.2</v>
      </c>
      <c r="X12" s="72" t="s">
        <v>84</v>
      </c>
      <c r="Y12" s="189" t="s">
        <v>101</v>
      </c>
      <c r="Z12" s="190">
        <f>Z2*Z20*Z42*Z43</f>
        <v>1.5025249000476053E-06</v>
      </c>
      <c r="AA12" s="92" t="s">
        <v>125</v>
      </c>
      <c r="AB12" s="189" t="s">
        <v>101</v>
      </c>
      <c r="AC12" s="190">
        <f>AC2*AC20*AC42*AC43</f>
        <v>2.093017185766314E-06</v>
      </c>
      <c r="AD12" s="92" t="s">
        <v>125</v>
      </c>
      <c r="AE12" s="70" t="s">
        <v>83</v>
      </c>
      <c r="AF12" s="287">
        <f>B15</f>
        <v>432.2</v>
      </c>
      <c r="AG12" s="72" t="s">
        <v>84</v>
      </c>
      <c r="AH12" s="158" t="s">
        <v>101</v>
      </c>
      <c r="AI12" s="247">
        <f>AI2*AI20*AI42*AI43</f>
        <v>3.380681025107111E-06</v>
      </c>
      <c r="AJ12" s="38" t="s">
        <v>125</v>
      </c>
      <c r="AK12" s="158" t="s">
        <v>101</v>
      </c>
      <c r="AL12" s="247">
        <f>AL2*AL20*AL42*AL43</f>
        <v>4.709288667974206E-06</v>
      </c>
      <c r="AM12" s="38" t="s">
        <v>125</v>
      </c>
    </row>
    <row r="13" spans="1:39" ht="12.75">
      <c r="A13" s="75" t="s">
        <v>104</v>
      </c>
      <c r="B13" s="39">
        <v>2.5781296896E-08</v>
      </c>
      <c r="C13" s="75" t="s">
        <v>210</v>
      </c>
      <c r="D13" s="66" t="s">
        <v>150</v>
      </c>
      <c r="E13" s="314">
        <f>1-EXP(-E11*E9)</f>
        <v>0.04083199606314625</v>
      </c>
      <c r="F13" s="66"/>
      <c r="G13" s="184" t="s">
        <v>102</v>
      </c>
      <c r="H13" s="241">
        <f>H3*H20*H42*H44</f>
        <v>1.3251389966455913E-09</v>
      </c>
      <c r="I13" s="185" t="s">
        <v>121</v>
      </c>
      <c r="J13" s="184" t="s">
        <v>102</v>
      </c>
      <c r="K13" s="241">
        <f>K3*K20*K42*K44</f>
        <v>1.8459186223273085E-09</v>
      </c>
      <c r="L13" s="185" t="s">
        <v>121</v>
      </c>
      <c r="M13" s="66" t="s">
        <v>150</v>
      </c>
      <c r="N13" s="314">
        <f>1-EXP(-N11*N9)</f>
        <v>0.03929280908375865</v>
      </c>
      <c r="O13" s="66"/>
      <c r="P13" s="212" t="s">
        <v>102</v>
      </c>
      <c r="Q13" s="243">
        <f>Q3*Q20*Q42*Q44</f>
        <v>2.0030535073759645E-09</v>
      </c>
      <c r="R13" s="213" t="s">
        <v>121</v>
      </c>
      <c r="S13" s="212" t="s">
        <v>102</v>
      </c>
      <c r="T13" s="243">
        <f>T3*T20*T42*T44</f>
        <v>2.7902535357747176E-09</v>
      </c>
      <c r="U13" s="213" t="s">
        <v>121</v>
      </c>
      <c r="V13" s="66" t="s">
        <v>150</v>
      </c>
      <c r="W13" s="314">
        <f>1-EXP(-W11*W9)</f>
        <v>0.03929280908375865</v>
      </c>
      <c r="X13" s="66"/>
      <c r="Y13" s="192" t="s">
        <v>102</v>
      </c>
      <c r="Z13" s="187">
        <f>Z3*Z20*Z42*Z44</f>
        <v>2.2256150081955153E-09</v>
      </c>
      <c r="AA13" s="193" t="s">
        <v>121</v>
      </c>
      <c r="AB13" s="192" t="s">
        <v>102</v>
      </c>
      <c r="AC13" s="187">
        <f>AC3*AC20*AC42*AC44</f>
        <v>3.1002817064163524E-09</v>
      </c>
      <c r="AD13" s="193" t="s">
        <v>121</v>
      </c>
      <c r="AE13" s="66" t="s">
        <v>150</v>
      </c>
      <c r="AF13" s="314">
        <f>1-EXP(-AF11*AF9)</f>
        <v>0.03929280908375865</v>
      </c>
      <c r="AG13" s="66"/>
      <c r="AH13" s="159" t="s">
        <v>102</v>
      </c>
      <c r="AI13" s="242">
        <f>AI3*AI20*AI42*AI44</f>
        <v>5.00763376843991E-09</v>
      </c>
      <c r="AJ13" s="160" t="s">
        <v>121</v>
      </c>
      <c r="AK13" s="159" t="s">
        <v>102</v>
      </c>
      <c r="AL13" s="242">
        <f>AL3*AL20*AL42*AL44</f>
        <v>6.975633839436794E-09</v>
      </c>
      <c r="AM13" s="160" t="s">
        <v>121</v>
      </c>
    </row>
    <row r="14" spans="1:39" ht="15" customHeight="1">
      <c r="A14" s="75" t="s">
        <v>105</v>
      </c>
      <c r="B14" s="39">
        <v>2.767285944E-08</v>
      </c>
      <c r="C14" s="75" t="s">
        <v>210</v>
      </c>
      <c r="D14" s="75" t="s">
        <v>221</v>
      </c>
      <c r="E14" s="287">
        <f>B8</f>
        <v>1.8426E-10</v>
      </c>
      <c r="F14" s="72" t="s">
        <v>59</v>
      </c>
      <c r="G14" s="184" t="s">
        <v>103</v>
      </c>
      <c r="H14" s="241">
        <f>H4*H20*H42*H43</f>
        <v>1.7998492314371345E-06</v>
      </c>
      <c r="I14" s="53" t="s">
        <v>125</v>
      </c>
      <c r="J14" s="184" t="s">
        <v>103</v>
      </c>
      <c r="K14" s="241">
        <f>K4*K20*K42*K43</f>
        <v>2.5071899793919286E-06</v>
      </c>
      <c r="L14" s="53" t="s">
        <v>125</v>
      </c>
      <c r="M14" s="81" t="s">
        <v>222</v>
      </c>
      <c r="N14" s="287">
        <f>B9</f>
        <v>9.102E-11</v>
      </c>
      <c r="O14" s="72" t="s">
        <v>59</v>
      </c>
      <c r="P14" s="212" t="s">
        <v>103</v>
      </c>
      <c r="Q14" s="243">
        <f>Q4*Q20*Q42*Q43</f>
        <v>2.720615969271258E-06</v>
      </c>
      <c r="R14" s="27" t="s">
        <v>125</v>
      </c>
      <c r="S14" s="212" t="s">
        <v>103</v>
      </c>
      <c r="T14" s="243">
        <f>T4*T20*T42*T43</f>
        <v>3.789818045194862E-06</v>
      </c>
      <c r="U14" s="27" t="s">
        <v>125</v>
      </c>
      <c r="V14" s="81" t="s">
        <v>222</v>
      </c>
      <c r="W14" s="287">
        <f>B9</f>
        <v>9.102E-11</v>
      </c>
      <c r="X14" s="72" t="s">
        <v>59</v>
      </c>
      <c r="Y14" s="192" t="s">
        <v>103</v>
      </c>
      <c r="Z14" s="187">
        <f>Z4*Z20*Z42*Z43</f>
        <v>3.02290663252362E-06</v>
      </c>
      <c r="AA14" s="58" t="s">
        <v>125</v>
      </c>
      <c r="AB14" s="192" t="s">
        <v>103</v>
      </c>
      <c r="AC14" s="187">
        <f>AC4*AC20*AC42*AC43</f>
        <v>4.210908939105402E-06</v>
      </c>
      <c r="AD14" s="58" t="s">
        <v>125</v>
      </c>
      <c r="AE14" s="81" t="s">
        <v>222</v>
      </c>
      <c r="AF14" s="287">
        <f>B9</f>
        <v>9.102E-11</v>
      </c>
      <c r="AG14" s="72" t="s">
        <v>59</v>
      </c>
      <c r="AH14" s="159" t="s">
        <v>103</v>
      </c>
      <c r="AI14" s="242">
        <f>AI4*AI20*AI42*AI43</f>
        <v>6.801539923178144E-06</v>
      </c>
      <c r="AJ14" s="29" t="s">
        <v>125</v>
      </c>
      <c r="AK14" s="159" t="s">
        <v>103</v>
      </c>
      <c r="AL14" s="242">
        <f>AL4*AL20*AL42*AL43</f>
        <v>9.474545112987153E-06</v>
      </c>
      <c r="AM14" s="29" t="s">
        <v>125</v>
      </c>
    </row>
    <row r="15" spans="1:39" ht="12.75">
      <c r="A15" s="76" t="s">
        <v>83</v>
      </c>
      <c r="B15" s="39">
        <v>432.2</v>
      </c>
      <c r="C15" s="274" t="s">
        <v>127</v>
      </c>
      <c r="D15" s="75" t="s">
        <v>220</v>
      </c>
      <c r="E15" s="287">
        <f>B7</f>
        <v>3.774E-08</v>
      </c>
      <c r="F15" s="72" t="s">
        <v>59</v>
      </c>
      <c r="G15" s="184" t="s">
        <v>104</v>
      </c>
      <c r="H15" s="241">
        <f>H5*H20*H42*H43</f>
        <v>9.602456497431817E-07</v>
      </c>
      <c r="I15" s="53" t="s">
        <v>125</v>
      </c>
      <c r="J15" s="184" t="s">
        <v>104</v>
      </c>
      <c r="K15" s="241">
        <f>K5*K20*K42*K43</f>
        <v>1.3376221900922522E-06</v>
      </c>
      <c r="L15" s="53" t="s">
        <v>125</v>
      </c>
      <c r="M15" s="75" t="s">
        <v>220</v>
      </c>
      <c r="N15" s="287">
        <f>B7</f>
        <v>3.774E-08</v>
      </c>
      <c r="O15" s="72" t="s">
        <v>59</v>
      </c>
      <c r="P15" s="212" t="s">
        <v>104</v>
      </c>
      <c r="Q15" s="243">
        <f>Q5*Q20*Q42*Q43</f>
        <v>1.4514880488231617E-06</v>
      </c>
      <c r="R15" s="27" t="s">
        <v>125</v>
      </c>
      <c r="S15" s="212" t="s">
        <v>104</v>
      </c>
      <c r="T15" s="243">
        <f>T5*T20*T42*T43</f>
        <v>2.0219228520106645E-06</v>
      </c>
      <c r="U15" s="27" t="s">
        <v>125</v>
      </c>
      <c r="V15" s="75" t="s">
        <v>220</v>
      </c>
      <c r="W15" s="287">
        <f>B7</f>
        <v>3.774E-08</v>
      </c>
      <c r="X15" s="72" t="s">
        <v>59</v>
      </c>
      <c r="Y15" s="192" t="s">
        <v>104</v>
      </c>
      <c r="Z15" s="187">
        <f>Z5*Z20*Z42*Z43</f>
        <v>1.6127644986924022E-06</v>
      </c>
      <c r="AA15" s="58" t="s">
        <v>125</v>
      </c>
      <c r="AB15" s="192" t="s">
        <v>104</v>
      </c>
      <c r="AC15" s="187">
        <f>AC5*AC20*AC42*AC43</f>
        <v>2.246580946678516E-06</v>
      </c>
      <c r="AD15" s="58" t="s">
        <v>125</v>
      </c>
      <c r="AE15" s="75" t="s">
        <v>220</v>
      </c>
      <c r="AF15" s="287">
        <f>B7</f>
        <v>3.774E-08</v>
      </c>
      <c r="AG15" s="72" t="s">
        <v>59</v>
      </c>
      <c r="AH15" s="159" t="s">
        <v>104</v>
      </c>
      <c r="AI15" s="242">
        <f>AI5*AI20*AI42*AI43</f>
        <v>3.628720122057905E-06</v>
      </c>
      <c r="AJ15" s="29" t="s">
        <v>125</v>
      </c>
      <c r="AK15" s="159" t="s">
        <v>104</v>
      </c>
      <c r="AL15" s="242">
        <f>AL5*AL20*AL42*AL43</f>
        <v>5.054807130026662E-06</v>
      </c>
      <c r="AM15" s="29" t="s">
        <v>125</v>
      </c>
    </row>
    <row r="16" spans="1:39" s="1" customFormat="1" ht="13.5" thickBot="1">
      <c r="A16" s="86" t="s">
        <v>130</v>
      </c>
      <c r="B16" s="302">
        <v>1</v>
      </c>
      <c r="D16" s="72" t="s">
        <v>181</v>
      </c>
      <c r="E16" s="287">
        <f>B11</f>
        <v>1.86820992E-08</v>
      </c>
      <c r="F16" s="72" t="s">
        <v>212</v>
      </c>
      <c r="G16" s="186" t="s">
        <v>105</v>
      </c>
      <c r="H16" s="182">
        <f>H6*H20*H42*H43</f>
        <v>8.946086053303568E-07</v>
      </c>
      <c r="I16" s="57" t="s">
        <v>125</v>
      </c>
      <c r="J16" s="186" t="s">
        <v>105</v>
      </c>
      <c r="K16" s="182">
        <f>K6*K20*K42*K43</f>
        <v>1.246189787225187E-06</v>
      </c>
      <c r="L16" s="57" t="s">
        <v>125</v>
      </c>
      <c r="M16" s="72" t="s">
        <v>181</v>
      </c>
      <c r="N16" s="287">
        <f>B11</f>
        <v>1.86820992E-08</v>
      </c>
      <c r="O16" s="72" t="s">
        <v>212</v>
      </c>
      <c r="P16" s="214" t="s">
        <v>105</v>
      </c>
      <c r="Q16" s="209">
        <f>Q6*Q20*Q42*Q43</f>
        <v>1.3522724100428449E-06</v>
      </c>
      <c r="R16" s="28" t="s">
        <v>125</v>
      </c>
      <c r="S16" s="214" t="s">
        <v>105</v>
      </c>
      <c r="T16" s="209">
        <f>T6*T20*T42*T43</f>
        <v>1.8837154671896824E-06</v>
      </c>
      <c r="U16" s="28" t="s">
        <v>125</v>
      </c>
      <c r="V16" s="72" t="s">
        <v>181</v>
      </c>
      <c r="W16" s="287">
        <f>B11</f>
        <v>1.86820992E-08</v>
      </c>
      <c r="X16" s="72" t="s">
        <v>212</v>
      </c>
      <c r="Y16" s="194" t="s">
        <v>105</v>
      </c>
      <c r="Z16" s="188">
        <f>Z6*Z20*Z42*Z43</f>
        <v>1.5025249000476053E-06</v>
      </c>
      <c r="AA16" s="93" t="s">
        <v>125</v>
      </c>
      <c r="AB16" s="194" t="s">
        <v>105</v>
      </c>
      <c r="AC16" s="188">
        <f>AC6*AC20*AC42*AC43</f>
        <v>2.093017185766314E-06</v>
      </c>
      <c r="AD16" s="93" t="s">
        <v>125</v>
      </c>
      <c r="AE16" s="72" t="s">
        <v>181</v>
      </c>
      <c r="AF16" s="287">
        <f>B11</f>
        <v>1.86820992E-08</v>
      </c>
      <c r="AG16" s="72" t="s">
        <v>212</v>
      </c>
      <c r="AH16" s="161" t="s">
        <v>105</v>
      </c>
      <c r="AI16" s="216">
        <f>AI6*AI20*AI42*AI43</f>
        <v>3.380681025107111E-06</v>
      </c>
      <c r="AJ16" s="30" t="s">
        <v>125</v>
      </c>
      <c r="AK16" s="161" t="s">
        <v>105</v>
      </c>
      <c r="AL16" s="216">
        <f>AL6*AL20*AL42*AL43</f>
        <v>4.709288667974206E-06</v>
      </c>
      <c r="AM16" s="30" t="s">
        <v>125</v>
      </c>
    </row>
    <row r="17" spans="1:39" ht="12.75">
      <c r="A17" s="86" t="s">
        <v>131</v>
      </c>
      <c r="B17" s="302">
        <v>1</v>
      </c>
      <c r="D17" s="66" t="s">
        <v>90</v>
      </c>
      <c r="E17" s="315">
        <f>(E8*E9*E11)/(E13*E14*E22)</f>
        <v>0.005421746984345588</v>
      </c>
      <c r="F17" s="66" t="s">
        <v>56</v>
      </c>
      <c r="G17" s="66" t="s">
        <v>57</v>
      </c>
      <c r="H17" s="296">
        <f>B6</f>
        <v>1E-06</v>
      </c>
      <c r="I17" s="66"/>
      <c r="J17" s="66" t="s">
        <v>57</v>
      </c>
      <c r="K17" s="296">
        <f>B6</f>
        <v>1E-06</v>
      </c>
      <c r="L17" s="66"/>
      <c r="M17" s="66" t="s">
        <v>90</v>
      </c>
      <c r="N17" s="315">
        <f>(N8*N9*N11)/(N13*N14*N22*N30*N31)</f>
        <v>0.009149607893657197</v>
      </c>
      <c r="O17" s="66" t="s">
        <v>56</v>
      </c>
      <c r="P17" s="66" t="s">
        <v>57</v>
      </c>
      <c r="Q17" s="296">
        <f>B6</f>
        <v>1E-06</v>
      </c>
      <c r="R17" s="66"/>
      <c r="S17" s="66" t="s">
        <v>57</v>
      </c>
      <c r="T17" s="296">
        <f>B6</f>
        <v>1E-06</v>
      </c>
      <c r="U17" s="66"/>
      <c r="V17" s="66" t="s">
        <v>90</v>
      </c>
      <c r="W17" s="315">
        <f>(W8*W9*W11)/(W13*W14*W22*W30*W31)</f>
        <v>0.010166230992952443</v>
      </c>
      <c r="X17" s="66" t="s">
        <v>56</v>
      </c>
      <c r="Y17" s="66" t="s">
        <v>57</v>
      </c>
      <c r="Z17" s="296">
        <f>B6</f>
        <v>1E-06</v>
      </c>
      <c r="AA17" s="66"/>
      <c r="AB17" s="66" t="s">
        <v>57</v>
      </c>
      <c r="AC17" s="296">
        <f>B6</f>
        <v>1E-06</v>
      </c>
      <c r="AD17" s="66"/>
      <c r="AE17" s="66" t="s">
        <v>90</v>
      </c>
      <c r="AF17" s="315">
        <f>(AF8*AF9*AF11)/(AF13*AF14*AF22*AF30*AF31)</f>
        <v>0.006099738595771465</v>
      </c>
      <c r="AG17" s="66" t="s">
        <v>56</v>
      </c>
      <c r="AH17" s="66" t="s">
        <v>57</v>
      </c>
      <c r="AI17" s="296">
        <f>B6</f>
        <v>1E-06</v>
      </c>
      <c r="AJ17" s="66"/>
      <c r="AK17" s="66" t="s">
        <v>57</v>
      </c>
      <c r="AL17" s="296">
        <f>B6</f>
        <v>1E-06</v>
      </c>
      <c r="AM17" s="66"/>
    </row>
    <row r="18" spans="1:39" ht="12.75">
      <c r="A18" s="86" t="s">
        <v>132</v>
      </c>
      <c r="B18" s="302">
        <v>1</v>
      </c>
      <c r="D18" s="66" t="s">
        <v>110</v>
      </c>
      <c r="E18" s="316">
        <f>(E8*E9*E11)/(E13*E15*E23*(1/E48)*E46*(E41+E42)*(1/24))</f>
        <v>0.00045298559313114775</v>
      </c>
      <c r="F18" s="66" t="s">
        <v>56</v>
      </c>
      <c r="G18" t="s">
        <v>223</v>
      </c>
      <c r="H18" s="69">
        <f>H28</f>
        <v>26</v>
      </c>
      <c r="I18" s="66" t="s">
        <v>209</v>
      </c>
      <c r="J18" t="s">
        <v>223</v>
      </c>
      <c r="K18" s="69">
        <f>K28</f>
        <v>26</v>
      </c>
      <c r="L18" s="66" t="s">
        <v>209</v>
      </c>
      <c r="M18" s="66" t="s">
        <v>110</v>
      </c>
      <c r="N18" s="316">
        <f>(N8*N9*N11)/(N13*N15*N23*(1/N38)*N36*N26*N30*N31)</f>
        <v>0.0004409280091373202</v>
      </c>
      <c r="O18" s="66" t="s">
        <v>56</v>
      </c>
      <c r="P18" t="s">
        <v>224</v>
      </c>
      <c r="Q18" s="69">
        <f>Q28</f>
        <v>25</v>
      </c>
      <c r="R18" s="66" t="s">
        <v>209</v>
      </c>
      <c r="S18" t="s">
        <v>224</v>
      </c>
      <c r="T18" s="69">
        <f>T28</f>
        <v>25</v>
      </c>
      <c r="U18" s="66" t="s">
        <v>209</v>
      </c>
      <c r="V18" s="66" t="s">
        <v>110</v>
      </c>
      <c r="W18" s="316">
        <f>(W8*W9*W11)/(W13*W15*W23*(1/W38)*W36*W26*W30*W29)</f>
        <v>0.004899200101525779</v>
      </c>
      <c r="X18" s="66" t="s">
        <v>56</v>
      </c>
      <c r="Y18" t="s">
        <v>225</v>
      </c>
      <c r="Z18" s="69">
        <f>Z28</f>
        <v>25</v>
      </c>
      <c r="AA18" s="66" t="s">
        <v>209</v>
      </c>
      <c r="AB18" t="s">
        <v>225</v>
      </c>
      <c r="AC18" s="69">
        <f>AC28</f>
        <v>25</v>
      </c>
      <c r="AD18" s="66" t="s">
        <v>209</v>
      </c>
      <c r="AE18" s="66" t="s">
        <v>110</v>
      </c>
      <c r="AF18" s="316">
        <f>(AF8*AF9*AF11)/(AF13*AF15*AF23*(1/AF38)*AF36*AF26*AF30*AF29)</f>
        <v>0.0044092800913732005</v>
      </c>
      <c r="AG18" s="66" t="s">
        <v>56</v>
      </c>
      <c r="AH18" t="s">
        <v>226</v>
      </c>
      <c r="AI18" s="69">
        <f>AI28</f>
        <v>25</v>
      </c>
      <c r="AJ18" s="66" t="s">
        <v>209</v>
      </c>
      <c r="AK18" t="s">
        <v>226</v>
      </c>
      <c r="AL18" s="69">
        <f>AL28</f>
        <v>25</v>
      </c>
      <c r="AM18" s="66" t="s">
        <v>209</v>
      </c>
    </row>
    <row r="19" spans="1:39" ht="12.75">
      <c r="A19" s="86" t="s">
        <v>133</v>
      </c>
      <c r="B19" s="302">
        <v>1</v>
      </c>
      <c r="D19" s="72" t="s">
        <v>111</v>
      </c>
      <c r="E19" s="316">
        <f>(E8*E9*E11)/(E13*E15*E23*(1/E47)*E46*(E41+E42)*(1/24))</f>
        <v>3.1826731382203554E-06</v>
      </c>
      <c r="F19" s="66" t="s">
        <v>56</v>
      </c>
      <c r="G19" s="72" t="s">
        <v>58</v>
      </c>
      <c r="H19" s="314">
        <f>W11</f>
        <v>0.0016034243405830633</v>
      </c>
      <c r="I19" s="72"/>
      <c r="J19" s="72" t="s">
        <v>58</v>
      </c>
      <c r="K19" s="314">
        <f>W11</f>
        <v>0.0016034243405830633</v>
      </c>
      <c r="L19" s="72"/>
      <c r="M19" s="72" t="s">
        <v>111</v>
      </c>
      <c r="N19" s="316">
        <f>(N8*N9*N11)/(N13*N15*N23*(1/N37)*N36*N26*N30*N31)</f>
        <v>3.0979409243684375E-06</v>
      </c>
      <c r="O19" s="72"/>
      <c r="P19" s="72" t="s">
        <v>58</v>
      </c>
      <c r="Q19" s="314">
        <f>W11</f>
        <v>0.0016034243405830633</v>
      </c>
      <c r="R19" s="72"/>
      <c r="S19" s="72" t="s">
        <v>58</v>
      </c>
      <c r="T19" s="314">
        <f>W11</f>
        <v>0.0016034243405830633</v>
      </c>
      <c r="U19" s="72"/>
      <c r="V19" s="72" t="s">
        <v>111</v>
      </c>
      <c r="W19" s="316">
        <f>(W8*W9*W11)/(W13*W15*W23*(1/W37)*W36*W26*W30*W29)</f>
        <v>3.442156582631597E-05</v>
      </c>
      <c r="X19" s="72" t="s">
        <v>56</v>
      </c>
      <c r="Y19" s="72" t="s">
        <v>58</v>
      </c>
      <c r="Z19" s="314">
        <f>W11</f>
        <v>0.0016034243405830633</v>
      </c>
      <c r="AA19" s="72"/>
      <c r="AB19" s="72" t="s">
        <v>58</v>
      </c>
      <c r="AC19" s="314">
        <f>W11</f>
        <v>0.0016034243405830633</v>
      </c>
      <c r="AD19" s="72"/>
      <c r="AE19" s="72" t="s">
        <v>111</v>
      </c>
      <c r="AF19" s="316">
        <f>(AF8*AF9*AF11)/(AF13*AF15*AF23*(1/AF37)*AF36*AF26*AF30*AF29)</f>
        <v>3.0979409243684374E-05</v>
      </c>
      <c r="AG19" s="66" t="s">
        <v>56</v>
      </c>
      <c r="AH19" s="72" t="s">
        <v>58</v>
      </c>
      <c r="AI19" s="314">
        <f>W11</f>
        <v>0.0016034243405830633</v>
      </c>
      <c r="AJ19" s="72"/>
      <c r="AK19" s="72" t="s">
        <v>58</v>
      </c>
      <c r="AL19" s="314">
        <f>W11</f>
        <v>0.0016034243405830633</v>
      </c>
      <c r="AM19" s="66"/>
    </row>
    <row r="20" spans="1:39" ht="12.75">
      <c r="A20" s="86" t="s">
        <v>134</v>
      </c>
      <c r="B20" s="302">
        <v>1</v>
      </c>
      <c r="D20" s="66" t="s">
        <v>91</v>
      </c>
      <c r="E20" s="317">
        <f>(E8*E9*E11)/(E13*E16*E39*E40*E28*(1/365)*E45*((E41*E43)+(E42*E44))*(1/24)*E30)</f>
        <v>6.3292567682395156</v>
      </c>
      <c r="F20" s="66" t="s">
        <v>56</v>
      </c>
      <c r="G20" s="70" t="s">
        <v>83</v>
      </c>
      <c r="H20" s="287">
        <f>B15</f>
        <v>432.2</v>
      </c>
      <c r="I20" s="72" t="s">
        <v>84</v>
      </c>
      <c r="J20" s="70" t="s">
        <v>83</v>
      </c>
      <c r="K20" s="287">
        <f>B15</f>
        <v>432.2</v>
      </c>
      <c r="L20" s="72" t="s">
        <v>84</v>
      </c>
      <c r="M20" s="66" t="s">
        <v>91</v>
      </c>
      <c r="N20" s="317">
        <f>(N8*N9*N11)/(N13*N16*N34*N32*N33*N35*N26*(1/24)*N30*(1/365)*N31)</f>
        <v>9.567177481605661</v>
      </c>
      <c r="O20" s="66" t="s">
        <v>56</v>
      </c>
      <c r="P20" s="70" t="s">
        <v>83</v>
      </c>
      <c r="Q20" s="287">
        <f>B15</f>
        <v>432.2</v>
      </c>
      <c r="R20" s="72" t="s">
        <v>84</v>
      </c>
      <c r="S20" s="70" t="s">
        <v>83</v>
      </c>
      <c r="T20" s="287">
        <f>B15</f>
        <v>432.2</v>
      </c>
      <c r="U20" s="72" t="s">
        <v>84</v>
      </c>
      <c r="V20" s="66" t="s">
        <v>91</v>
      </c>
      <c r="W20" s="317">
        <f>(W8*W9*W11)/(W13*W16*W34*W32*W33*W35*W26*(1/24)*W30*(1/365)*W31)</f>
        <v>10.630197201784068</v>
      </c>
      <c r="X20" s="66" t="s">
        <v>56</v>
      </c>
      <c r="Y20" s="70" t="s">
        <v>83</v>
      </c>
      <c r="Z20" s="287">
        <f>B15</f>
        <v>432.2</v>
      </c>
      <c r="AA20" s="72" t="s">
        <v>84</v>
      </c>
      <c r="AB20" s="70" t="s">
        <v>83</v>
      </c>
      <c r="AC20" s="287">
        <f>B15</f>
        <v>432.2</v>
      </c>
      <c r="AD20" s="72" t="s">
        <v>84</v>
      </c>
      <c r="AE20" s="66" t="s">
        <v>91</v>
      </c>
      <c r="AF20" s="317">
        <f>(AF8*AF9*AF11)/(AF13*AF16*AF34*AF32*AF33*AF35*AF26*(1/24)*AF30*(1/365)*AF31)</f>
        <v>23.917943704014156</v>
      </c>
      <c r="AG20" s="66" t="s">
        <v>56</v>
      </c>
      <c r="AH20" s="70" t="s">
        <v>83</v>
      </c>
      <c r="AI20" s="287">
        <f>B15</f>
        <v>432.2</v>
      </c>
      <c r="AJ20" s="72" t="s">
        <v>84</v>
      </c>
      <c r="AK20" s="70" t="s">
        <v>83</v>
      </c>
      <c r="AL20" s="287">
        <f>B15</f>
        <v>432.2</v>
      </c>
      <c r="AM20" s="66" t="s">
        <v>84</v>
      </c>
    </row>
    <row r="21" spans="1:39" ht="12.75">
      <c r="A21" s="77" t="s">
        <v>138</v>
      </c>
      <c r="B21" s="40">
        <v>4</v>
      </c>
      <c r="C21" s="77" t="s">
        <v>137</v>
      </c>
      <c r="D21" s="66"/>
      <c r="E21" s="69"/>
      <c r="F21" s="66"/>
      <c r="G21" s="66" t="s">
        <v>150</v>
      </c>
      <c r="H21" s="314">
        <f>1-EXP(-H19*H18)</f>
        <v>0.04083199606314625</v>
      </c>
      <c r="I21" s="66"/>
      <c r="J21" s="66" t="s">
        <v>150</v>
      </c>
      <c r="K21" s="314">
        <f>1-EXP(-K19*K18)</f>
        <v>0.04083199606314625</v>
      </c>
      <c r="L21" s="66"/>
      <c r="M21" s="66"/>
      <c r="N21" s="69"/>
      <c r="O21" s="66"/>
      <c r="P21" s="66" t="s">
        <v>150</v>
      </c>
      <c r="Q21" s="314">
        <f>1-EXP(-Q19*Q18)</f>
        <v>0.03929280908375865</v>
      </c>
      <c r="R21" s="66"/>
      <c r="S21" s="66" t="s">
        <v>150</v>
      </c>
      <c r="T21" s="314">
        <f>1-EXP(-T19*T18)</f>
        <v>0.03929280908375865</v>
      </c>
      <c r="U21" s="66"/>
      <c r="V21" s="66"/>
      <c r="W21" s="69"/>
      <c r="X21" s="66"/>
      <c r="Y21" s="66" t="s">
        <v>150</v>
      </c>
      <c r="Z21" s="314">
        <f>1-EXP(-Z19*Z18)</f>
        <v>0.03929280908375865</v>
      </c>
      <c r="AA21" s="66"/>
      <c r="AB21" s="66" t="s">
        <v>150</v>
      </c>
      <c r="AC21" s="314">
        <f>1-EXP(-AC19*AC18)</f>
        <v>0.03929280908375865</v>
      </c>
      <c r="AD21" s="66"/>
      <c r="AE21" s="66"/>
      <c r="AF21" s="69"/>
      <c r="AG21" s="66"/>
      <c r="AH21" s="66" t="s">
        <v>150</v>
      </c>
      <c r="AI21" s="314">
        <f>1-EXP(-AI19*AI18)</f>
        <v>0.03929280908375865</v>
      </c>
      <c r="AJ21" s="66"/>
      <c r="AK21" s="66" t="s">
        <v>150</v>
      </c>
      <c r="AL21" s="314">
        <f>1-EXP(-AL19*AL18)</f>
        <v>0.03929280908375865</v>
      </c>
      <c r="AM21" s="66"/>
    </row>
    <row r="22" spans="1:39" ht="12.75">
      <c r="A22" s="87" t="s">
        <v>117</v>
      </c>
      <c r="B22" s="41">
        <v>241</v>
      </c>
      <c r="C22" s="87" t="s">
        <v>118</v>
      </c>
      <c r="D22" s="312" t="s">
        <v>87</v>
      </c>
      <c r="E22" s="318">
        <f>((E24*E27*E29*E25*E32*E34*E36)+(E24*E26*E28*E25*E31*E33*E35))</f>
        <v>1022000</v>
      </c>
      <c r="F22" s="319" t="s">
        <v>73</v>
      </c>
      <c r="G22" s="75" t="s">
        <v>101</v>
      </c>
      <c r="H22" s="296">
        <f>B10</f>
        <v>2.767285944E-08</v>
      </c>
      <c r="I22" s="75" t="s">
        <v>210</v>
      </c>
      <c r="J22" s="75" t="s">
        <v>101</v>
      </c>
      <c r="K22" s="296">
        <f>B10</f>
        <v>2.767285944E-08</v>
      </c>
      <c r="L22" s="75" t="s">
        <v>210</v>
      </c>
      <c r="M22" s="312" t="s">
        <v>95</v>
      </c>
      <c r="N22" s="318">
        <f>N24*N26*N25*N27*N28</f>
        <v>196</v>
      </c>
      <c r="O22" s="319" t="s">
        <v>60</v>
      </c>
      <c r="P22" s="75" t="s">
        <v>101</v>
      </c>
      <c r="Q22" s="296">
        <f>B10</f>
        <v>2.767285944E-08</v>
      </c>
      <c r="R22" s="75" t="s">
        <v>210</v>
      </c>
      <c r="S22" s="75" t="s">
        <v>101</v>
      </c>
      <c r="T22" s="296">
        <f>B10</f>
        <v>2.767285944E-08</v>
      </c>
      <c r="U22" s="75" t="s">
        <v>210</v>
      </c>
      <c r="V22" s="312" t="s">
        <v>88</v>
      </c>
      <c r="W22" s="318">
        <f>W24*W26*W25*W27*W28</f>
        <v>196</v>
      </c>
      <c r="X22" s="319" t="s">
        <v>60</v>
      </c>
      <c r="Y22" s="75" t="s">
        <v>101</v>
      </c>
      <c r="Z22" s="296">
        <f>B10</f>
        <v>2.767285944E-08</v>
      </c>
      <c r="AA22" s="75" t="s">
        <v>210</v>
      </c>
      <c r="AB22" s="75" t="s">
        <v>101</v>
      </c>
      <c r="AC22" s="296">
        <f>B10</f>
        <v>2.767285944E-08</v>
      </c>
      <c r="AD22" s="75" t="s">
        <v>210</v>
      </c>
      <c r="AE22" s="312" t="s">
        <v>96</v>
      </c>
      <c r="AF22" s="318">
        <f>AF24*AF26*AF25*AF27*AF28</f>
        <v>294</v>
      </c>
      <c r="AG22" s="319" t="s">
        <v>60</v>
      </c>
      <c r="AH22" s="75" t="s">
        <v>101</v>
      </c>
      <c r="AI22" s="296">
        <f>B10</f>
        <v>2.767285944E-08</v>
      </c>
      <c r="AJ22" s="75" t="s">
        <v>210</v>
      </c>
      <c r="AK22" s="75" t="s">
        <v>101</v>
      </c>
      <c r="AL22" s="296">
        <f>B10</f>
        <v>2.767285944E-08</v>
      </c>
      <c r="AM22" s="75" t="s">
        <v>210</v>
      </c>
    </row>
    <row r="23" spans="1:39" ht="12.75">
      <c r="A23" s="75" t="s">
        <v>140</v>
      </c>
      <c r="B23" s="42">
        <v>15</v>
      </c>
      <c r="C23" s="75" t="s">
        <v>141</v>
      </c>
      <c r="D23" s="250" t="s">
        <v>89</v>
      </c>
      <c r="E23" s="320">
        <f>((E38*E32*E29)+(E31*E37*E28))</f>
        <v>161000</v>
      </c>
      <c r="F23" s="251" t="s">
        <v>92</v>
      </c>
      <c r="G23" s="75" t="s">
        <v>102</v>
      </c>
      <c r="H23" s="296">
        <f>B11</f>
        <v>1.86820992E-08</v>
      </c>
      <c r="I23" s="75" t="s">
        <v>211</v>
      </c>
      <c r="J23" s="75" t="s">
        <v>102</v>
      </c>
      <c r="K23" s="296">
        <f>B11</f>
        <v>1.86820992E-08</v>
      </c>
      <c r="L23" s="75" t="s">
        <v>211</v>
      </c>
      <c r="M23" s="250" t="s">
        <v>100</v>
      </c>
      <c r="N23" s="294">
        <f>B56</f>
        <v>2.5</v>
      </c>
      <c r="O23" s="251" t="s">
        <v>98</v>
      </c>
      <c r="P23" s="75" t="s">
        <v>102</v>
      </c>
      <c r="Q23" s="296">
        <f>B11</f>
        <v>1.86820992E-08</v>
      </c>
      <c r="R23" s="75" t="s">
        <v>211</v>
      </c>
      <c r="S23" s="75" t="s">
        <v>102</v>
      </c>
      <c r="T23" s="296">
        <f>B11</f>
        <v>1.86820992E-08</v>
      </c>
      <c r="U23" s="75" t="s">
        <v>211</v>
      </c>
      <c r="V23" s="250" t="s">
        <v>97</v>
      </c>
      <c r="W23" s="294">
        <f>B64</f>
        <v>2.5</v>
      </c>
      <c r="X23" s="251" t="s">
        <v>98</v>
      </c>
      <c r="Y23" s="75" t="s">
        <v>102</v>
      </c>
      <c r="Z23" s="296">
        <f>B11</f>
        <v>1.86820992E-08</v>
      </c>
      <c r="AA23" s="75" t="s">
        <v>211</v>
      </c>
      <c r="AB23" s="75" t="s">
        <v>102</v>
      </c>
      <c r="AC23" s="296">
        <f>B11</f>
        <v>1.86820992E-08</v>
      </c>
      <c r="AD23" s="75" t="s">
        <v>211</v>
      </c>
      <c r="AE23" s="250" t="s">
        <v>99</v>
      </c>
      <c r="AF23" s="294">
        <f>B72</f>
        <v>2.5</v>
      </c>
      <c r="AG23" s="251" t="s">
        <v>98</v>
      </c>
      <c r="AH23" s="75" t="s">
        <v>102</v>
      </c>
      <c r="AI23" s="296">
        <f>B11</f>
        <v>1.86820992E-08</v>
      </c>
      <c r="AJ23" s="75" t="s">
        <v>211</v>
      </c>
      <c r="AK23" s="75" t="s">
        <v>102</v>
      </c>
      <c r="AL23" s="296">
        <f>B11</f>
        <v>1.86820992E-08</v>
      </c>
      <c r="AM23" s="75" t="s">
        <v>211</v>
      </c>
    </row>
    <row r="24" spans="1:39" ht="12.75">
      <c r="A24" s="83" t="s">
        <v>82</v>
      </c>
      <c r="B24" s="43">
        <v>1.393</v>
      </c>
      <c r="C24" s="83"/>
      <c r="D24" s="255" t="s">
        <v>129</v>
      </c>
      <c r="E24" s="294">
        <f>B28</f>
        <v>0.5</v>
      </c>
      <c r="F24" s="251"/>
      <c r="G24" s="75" t="s">
        <v>103</v>
      </c>
      <c r="H24" s="296">
        <f>B12</f>
        <v>1.3754695536E-08</v>
      </c>
      <c r="I24" s="75" t="s">
        <v>210</v>
      </c>
      <c r="J24" s="75" t="s">
        <v>103</v>
      </c>
      <c r="K24" s="296">
        <f>B12</f>
        <v>1.3754695536E-08</v>
      </c>
      <c r="L24" s="75" t="s">
        <v>210</v>
      </c>
      <c r="M24" s="250" t="s">
        <v>129</v>
      </c>
      <c r="N24" s="294">
        <f>B28</f>
        <v>0.5</v>
      </c>
      <c r="O24" s="251"/>
      <c r="P24" s="75" t="s">
        <v>103</v>
      </c>
      <c r="Q24" s="296">
        <f>B12</f>
        <v>1.3754695536E-08</v>
      </c>
      <c r="R24" s="75" t="s">
        <v>210</v>
      </c>
      <c r="S24" s="75" t="s">
        <v>103</v>
      </c>
      <c r="T24" s="296">
        <f>B12</f>
        <v>1.3754695536E-08</v>
      </c>
      <c r="U24" s="75" t="s">
        <v>210</v>
      </c>
      <c r="V24" s="250" t="s">
        <v>129</v>
      </c>
      <c r="W24" s="294">
        <f>B28</f>
        <v>0.5</v>
      </c>
      <c r="X24" s="251"/>
      <c r="Y24" s="75" t="s">
        <v>103</v>
      </c>
      <c r="Z24" s="296">
        <f>B12</f>
        <v>1.3754695536E-08</v>
      </c>
      <c r="AA24" s="75" t="s">
        <v>210</v>
      </c>
      <c r="AB24" s="75" t="s">
        <v>103</v>
      </c>
      <c r="AC24" s="296">
        <f>B12</f>
        <v>1.3754695536E-08</v>
      </c>
      <c r="AD24" s="75" t="s">
        <v>210</v>
      </c>
      <c r="AE24" s="250" t="s">
        <v>129</v>
      </c>
      <c r="AF24" s="294">
        <f>B28</f>
        <v>0.5</v>
      </c>
      <c r="AG24" s="251"/>
      <c r="AH24" s="75" t="s">
        <v>103</v>
      </c>
      <c r="AI24" s="296">
        <f>B12</f>
        <v>1.3754695536E-08</v>
      </c>
      <c r="AJ24" s="75" t="s">
        <v>210</v>
      </c>
      <c r="AK24" s="75" t="s">
        <v>103</v>
      </c>
      <c r="AL24" s="296">
        <f>B12</f>
        <v>1.3754695536E-08</v>
      </c>
      <c r="AM24" s="75" t="s">
        <v>210</v>
      </c>
    </row>
    <row r="25" spans="1:39" ht="12.75">
      <c r="A25" s="84" t="s">
        <v>128</v>
      </c>
      <c r="B25" s="90">
        <v>1</v>
      </c>
      <c r="C25" s="83"/>
      <c r="D25" s="255" t="s">
        <v>72</v>
      </c>
      <c r="E25" s="294">
        <f>B29</f>
        <v>0.5</v>
      </c>
      <c r="F25" s="251"/>
      <c r="G25" s="75" t="s">
        <v>104</v>
      </c>
      <c r="H25" s="296">
        <f>B13</f>
        <v>2.5781296896E-08</v>
      </c>
      <c r="I25" s="75" t="s">
        <v>210</v>
      </c>
      <c r="J25" s="75" t="s">
        <v>104</v>
      </c>
      <c r="K25" s="296">
        <f>B13</f>
        <v>2.5781296896E-08</v>
      </c>
      <c r="L25" s="75" t="s">
        <v>210</v>
      </c>
      <c r="M25" s="250" t="s">
        <v>72</v>
      </c>
      <c r="N25" s="294">
        <f>B29</f>
        <v>0.5</v>
      </c>
      <c r="O25" s="251"/>
      <c r="P25" s="75" t="s">
        <v>104</v>
      </c>
      <c r="Q25" s="296">
        <f>B13</f>
        <v>2.5781296896E-08</v>
      </c>
      <c r="R25" s="75" t="s">
        <v>210</v>
      </c>
      <c r="S25" s="75" t="s">
        <v>104</v>
      </c>
      <c r="T25" s="296">
        <f>B13</f>
        <v>2.5781296896E-08</v>
      </c>
      <c r="U25" s="75" t="s">
        <v>210</v>
      </c>
      <c r="V25" s="250" t="s">
        <v>72</v>
      </c>
      <c r="W25" s="294">
        <f>B29</f>
        <v>0.5</v>
      </c>
      <c r="X25" s="251"/>
      <c r="Y25" s="75" t="s">
        <v>104</v>
      </c>
      <c r="Z25" s="296">
        <f>B13</f>
        <v>2.5781296896E-08</v>
      </c>
      <c r="AA25" s="75" t="s">
        <v>210</v>
      </c>
      <c r="AB25" s="75" t="s">
        <v>104</v>
      </c>
      <c r="AC25" s="296">
        <f>B13</f>
        <v>2.5781296896E-08</v>
      </c>
      <c r="AD25" s="75" t="s">
        <v>210</v>
      </c>
      <c r="AE25" s="250" t="s">
        <v>72</v>
      </c>
      <c r="AF25" s="294">
        <f>B29</f>
        <v>0.5</v>
      </c>
      <c r="AG25" s="251"/>
      <c r="AH25" s="75" t="s">
        <v>104</v>
      </c>
      <c r="AI25" s="296">
        <f>B13</f>
        <v>2.5781296896E-08</v>
      </c>
      <c r="AJ25" s="75" t="s">
        <v>210</v>
      </c>
      <c r="AK25" s="75" t="s">
        <v>104</v>
      </c>
      <c r="AL25" s="296">
        <f>B13</f>
        <v>2.5781296896E-08</v>
      </c>
      <c r="AM25" s="75" t="s">
        <v>210</v>
      </c>
    </row>
    <row r="26" spans="1:39" ht="12.75">
      <c r="A26" s="84" t="s">
        <v>69</v>
      </c>
      <c r="B26" s="90">
        <v>1</v>
      </c>
      <c r="C26" s="85"/>
      <c r="D26" s="259" t="s">
        <v>161</v>
      </c>
      <c r="E26" s="294">
        <f>B45</f>
        <v>4</v>
      </c>
      <c r="F26" s="251" t="s">
        <v>208</v>
      </c>
      <c r="G26" s="75" t="s">
        <v>105</v>
      </c>
      <c r="H26" s="296">
        <f>B14</f>
        <v>2.767285944E-08</v>
      </c>
      <c r="I26" s="75" t="s">
        <v>210</v>
      </c>
      <c r="J26" s="75" t="s">
        <v>105</v>
      </c>
      <c r="K26" s="296">
        <f>B14</f>
        <v>2.767285944E-08</v>
      </c>
      <c r="L26" s="75" t="s">
        <v>210</v>
      </c>
      <c r="M26" s="250" t="s">
        <v>178</v>
      </c>
      <c r="N26" s="294">
        <f>B55</f>
        <v>8</v>
      </c>
      <c r="O26" s="251" t="s">
        <v>208</v>
      </c>
      <c r="P26" s="75" t="s">
        <v>105</v>
      </c>
      <c r="Q26" s="296">
        <f>B14</f>
        <v>2.767285944E-08</v>
      </c>
      <c r="R26" s="75" t="s">
        <v>210</v>
      </c>
      <c r="S26" s="75" t="s">
        <v>105</v>
      </c>
      <c r="T26" s="296">
        <f>B14</f>
        <v>2.767285944E-08</v>
      </c>
      <c r="U26" s="75" t="s">
        <v>210</v>
      </c>
      <c r="V26" s="250" t="s">
        <v>200</v>
      </c>
      <c r="W26" s="294">
        <f>B63</f>
        <v>8</v>
      </c>
      <c r="X26" s="251" t="s">
        <v>208</v>
      </c>
      <c r="Y26" s="75" t="s">
        <v>105</v>
      </c>
      <c r="Z26" s="296">
        <f>B14</f>
        <v>2.767285944E-08</v>
      </c>
      <c r="AA26" s="75" t="s">
        <v>210</v>
      </c>
      <c r="AB26" s="75" t="s">
        <v>105</v>
      </c>
      <c r="AC26" s="296">
        <f>B14</f>
        <v>2.767285944E-08</v>
      </c>
      <c r="AD26" s="75" t="s">
        <v>210</v>
      </c>
      <c r="AE26" s="250" t="s">
        <v>204</v>
      </c>
      <c r="AF26" s="294">
        <f>B71</f>
        <v>8</v>
      </c>
      <c r="AG26" s="251" t="s">
        <v>208</v>
      </c>
      <c r="AH26" s="75" t="s">
        <v>105</v>
      </c>
      <c r="AI26" s="296">
        <f>B14</f>
        <v>2.767285944E-08</v>
      </c>
      <c r="AJ26" s="75" t="s">
        <v>210</v>
      </c>
      <c r="AK26" s="75" t="s">
        <v>105</v>
      </c>
      <c r="AL26" s="296">
        <f>B14</f>
        <v>2.767285944E-08</v>
      </c>
      <c r="AM26" s="75" t="s">
        <v>210</v>
      </c>
    </row>
    <row r="27" spans="1:39" ht="12.75">
      <c r="A27" s="84" t="s">
        <v>70</v>
      </c>
      <c r="B27" s="90">
        <v>1</v>
      </c>
      <c r="C27" s="85"/>
      <c r="D27" s="259" t="s">
        <v>162</v>
      </c>
      <c r="E27" s="294">
        <f>B46</f>
        <v>4</v>
      </c>
      <c r="F27" s="251" t="s">
        <v>208</v>
      </c>
      <c r="G27" s="66" t="s">
        <v>61</v>
      </c>
      <c r="H27" s="69">
        <f>B40</f>
        <v>350</v>
      </c>
      <c r="I27" s="66" t="s">
        <v>145</v>
      </c>
      <c r="J27" s="66" t="s">
        <v>61</v>
      </c>
      <c r="K27" s="69">
        <f>B40</f>
        <v>350</v>
      </c>
      <c r="L27" s="66" t="s">
        <v>145</v>
      </c>
      <c r="M27" s="250" t="s">
        <v>213</v>
      </c>
      <c r="N27" s="294">
        <f>B57</f>
        <v>49</v>
      </c>
      <c r="O27" s="251" t="s">
        <v>73</v>
      </c>
      <c r="P27" s="66" t="s">
        <v>61</v>
      </c>
      <c r="Q27" s="69">
        <f>B54</f>
        <v>250</v>
      </c>
      <c r="R27" s="66" t="s">
        <v>145</v>
      </c>
      <c r="S27" s="66" t="s">
        <v>61</v>
      </c>
      <c r="T27" s="69">
        <f>B54</f>
        <v>250</v>
      </c>
      <c r="U27" s="66" t="s">
        <v>145</v>
      </c>
      <c r="V27" s="250" t="s">
        <v>201</v>
      </c>
      <c r="W27" s="294">
        <f>B65</f>
        <v>49</v>
      </c>
      <c r="X27" s="251" t="s">
        <v>73</v>
      </c>
      <c r="Y27" s="66" t="s">
        <v>61</v>
      </c>
      <c r="Z27" s="69">
        <f>B62</f>
        <v>225</v>
      </c>
      <c r="AA27" s="66" t="s">
        <v>145</v>
      </c>
      <c r="AB27" s="66" t="s">
        <v>61</v>
      </c>
      <c r="AC27" s="69">
        <f>B62</f>
        <v>225</v>
      </c>
      <c r="AD27" s="66" t="s">
        <v>145</v>
      </c>
      <c r="AE27" s="250" t="s">
        <v>205</v>
      </c>
      <c r="AF27" s="294">
        <f>B73</f>
        <v>49</v>
      </c>
      <c r="AG27" s="251" t="s">
        <v>73</v>
      </c>
      <c r="AH27" s="66" t="s">
        <v>61</v>
      </c>
      <c r="AI27" s="69">
        <f>B70</f>
        <v>250</v>
      </c>
      <c r="AJ27" s="66" t="s">
        <v>145</v>
      </c>
      <c r="AK27" s="66" t="s">
        <v>61</v>
      </c>
      <c r="AL27" s="69">
        <f>B70</f>
        <v>250</v>
      </c>
      <c r="AM27" s="66" t="s">
        <v>145</v>
      </c>
    </row>
    <row r="28" spans="1:39" ht="12.75">
      <c r="A28" s="84" t="s">
        <v>129</v>
      </c>
      <c r="B28" s="90">
        <v>0.5</v>
      </c>
      <c r="C28" s="85"/>
      <c r="D28" s="259" t="s">
        <v>163</v>
      </c>
      <c r="E28" s="294">
        <f>B40</f>
        <v>350</v>
      </c>
      <c r="F28" s="251" t="s">
        <v>145</v>
      </c>
      <c r="G28" s="66" t="s">
        <v>35</v>
      </c>
      <c r="H28" s="69">
        <f>B38</f>
        <v>26</v>
      </c>
      <c r="I28" s="66" t="s">
        <v>209</v>
      </c>
      <c r="J28" s="66" t="s">
        <v>35</v>
      </c>
      <c r="K28" s="69">
        <f>B38</f>
        <v>26</v>
      </c>
      <c r="L28" s="66" t="s">
        <v>209</v>
      </c>
      <c r="M28" s="311" t="s">
        <v>214</v>
      </c>
      <c r="N28" s="321">
        <f>B58</f>
        <v>2</v>
      </c>
      <c r="O28" s="322" t="s">
        <v>207</v>
      </c>
      <c r="P28" s="66" t="s">
        <v>35</v>
      </c>
      <c r="Q28" s="69">
        <f>B53</f>
        <v>25</v>
      </c>
      <c r="R28" s="66" t="s">
        <v>209</v>
      </c>
      <c r="S28" s="66" t="s">
        <v>35</v>
      </c>
      <c r="T28" s="69">
        <f>B53</f>
        <v>25</v>
      </c>
      <c r="U28" s="66" t="s">
        <v>209</v>
      </c>
      <c r="V28" s="311" t="s">
        <v>202</v>
      </c>
      <c r="W28" s="321">
        <f>B66</f>
        <v>2</v>
      </c>
      <c r="X28" s="322" t="s">
        <v>207</v>
      </c>
      <c r="Y28" s="66" t="s">
        <v>35</v>
      </c>
      <c r="Z28" s="69">
        <f>B61</f>
        <v>25</v>
      </c>
      <c r="AA28" s="66" t="s">
        <v>209</v>
      </c>
      <c r="AB28" s="66" t="s">
        <v>35</v>
      </c>
      <c r="AC28" s="69">
        <f>B61</f>
        <v>25</v>
      </c>
      <c r="AD28" s="66" t="s">
        <v>209</v>
      </c>
      <c r="AE28" s="311" t="s">
        <v>206</v>
      </c>
      <c r="AF28" s="321">
        <f>B74</f>
        <v>3</v>
      </c>
      <c r="AG28" s="322" t="s">
        <v>207</v>
      </c>
      <c r="AH28" s="66" t="s">
        <v>35</v>
      </c>
      <c r="AI28" s="69">
        <f>B69</f>
        <v>25</v>
      </c>
      <c r="AJ28" s="66" t="s">
        <v>209</v>
      </c>
      <c r="AK28" s="66" t="s">
        <v>35</v>
      </c>
      <c r="AL28" s="69">
        <f>B69</f>
        <v>25</v>
      </c>
      <c r="AM28" s="66" t="s">
        <v>209</v>
      </c>
    </row>
    <row r="29" spans="1:39" ht="12.75">
      <c r="A29" s="84" t="s">
        <v>72</v>
      </c>
      <c r="B29" s="90">
        <v>0.5</v>
      </c>
      <c r="C29" s="87"/>
      <c r="D29" s="259" t="s">
        <v>164</v>
      </c>
      <c r="E29" s="294">
        <f>B39</f>
        <v>350</v>
      </c>
      <c r="F29" s="251" t="s">
        <v>145</v>
      </c>
      <c r="G29" s="66" t="s">
        <v>75</v>
      </c>
      <c r="H29" s="69">
        <f>B32</f>
        <v>0.4</v>
      </c>
      <c r="I29" s="66"/>
      <c r="J29" s="66" t="s">
        <v>75</v>
      </c>
      <c r="K29" s="69">
        <f>B32</f>
        <v>0.4</v>
      </c>
      <c r="L29" s="66"/>
      <c r="M29" s="66" t="s">
        <v>218</v>
      </c>
      <c r="N29" s="69">
        <f>B52</f>
        <v>2.5</v>
      </c>
      <c r="O29" s="66" t="s">
        <v>98</v>
      </c>
      <c r="P29" s="66"/>
      <c r="Q29" s="69"/>
      <c r="R29" s="66"/>
      <c r="S29" s="66"/>
      <c r="T29" s="69"/>
      <c r="U29" s="66"/>
      <c r="V29" s="66" t="s">
        <v>216</v>
      </c>
      <c r="W29" s="69">
        <f>B60</f>
        <v>2.5</v>
      </c>
      <c r="X29" s="66" t="s">
        <v>98</v>
      </c>
      <c r="Y29" s="66"/>
      <c r="Z29" s="69"/>
      <c r="AA29" s="66"/>
      <c r="AB29" s="66"/>
      <c r="AC29" s="69"/>
      <c r="AD29" s="66"/>
      <c r="AE29" s="66" t="s">
        <v>217</v>
      </c>
      <c r="AF29" s="69">
        <f>B68</f>
        <v>2.5</v>
      </c>
      <c r="AG29" s="66" t="s">
        <v>98</v>
      </c>
      <c r="AH29" s="66"/>
      <c r="AI29" s="69"/>
      <c r="AJ29" s="66"/>
      <c r="AK29" s="66"/>
      <c r="AL29" s="69"/>
      <c r="AM29" s="66"/>
    </row>
    <row r="30" spans="1:39" ht="12.75">
      <c r="A30" s="84" t="s">
        <v>135</v>
      </c>
      <c r="B30" s="90">
        <v>0.4</v>
      </c>
      <c r="C30" s="84"/>
      <c r="D30" s="250" t="s">
        <v>170</v>
      </c>
      <c r="E30" s="294">
        <f>B38</f>
        <v>26</v>
      </c>
      <c r="F30" s="251" t="s">
        <v>209</v>
      </c>
      <c r="G30" s="66" t="s">
        <v>107</v>
      </c>
      <c r="H30" s="69">
        <f>B31</f>
        <v>1</v>
      </c>
      <c r="I30" s="66"/>
      <c r="J30" s="66" t="s">
        <v>107</v>
      </c>
      <c r="K30" s="69">
        <f>B31</f>
        <v>1</v>
      </c>
      <c r="L30" s="66"/>
      <c r="M30" s="66" t="s">
        <v>175</v>
      </c>
      <c r="N30" s="69">
        <f>B54</f>
        <v>250</v>
      </c>
      <c r="O30" s="66" t="s">
        <v>145</v>
      </c>
      <c r="P30" s="66" t="s">
        <v>107</v>
      </c>
      <c r="Q30" s="69">
        <f>B31</f>
        <v>1</v>
      </c>
      <c r="R30" s="66"/>
      <c r="S30" s="66" t="s">
        <v>107</v>
      </c>
      <c r="T30" s="69">
        <f>B31</f>
        <v>1</v>
      </c>
      <c r="U30" s="66"/>
      <c r="V30" s="66" t="s">
        <v>176</v>
      </c>
      <c r="W30" s="69">
        <f>B62</f>
        <v>225</v>
      </c>
      <c r="X30" s="66" t="s">
        <v>145</v>
      </c>
      <c r="Y30" s="66" t="s">
        <v>107</v>
      </c>
      <c r="Z30" s="69">
        <f>B31</f>
        <v>1</v>
      </c>
      <c r="AA30" s="66"/>
      <c r="AB30" s="66" t="s">
        <v>107</v>
      </c>
      <c r="AC30" s="69">
        <f>B31</f>
        <v>1</v>
      </c>
      <c r="AD30" s="66"/>
      <c r="AE30" s="66" t="s">
        <v>169</v>
      </c>
      <c r="AF30" s="69">
        <f>B70</f>
        <v>250</v>
      </c>
      <c r="AG30" s="66" t="s">
        <v>145</v>
      </c>
      <c r="AH30" s="66" t="s">
        <v>106</v>
      </c>
      <c r="AI30" s="69">
        <f>B32</f>
        <v>0.4</v>
      </c>
      <c r="AJ30" s="66"/>
      <c r="AK30" s="66" t="s">
        <v>106</v>
      </c>
      <c r="AL30" s="69">
        <f>B32</f>
        <v>0.4</v>
      </c>
      <c r="AM30" s="66"/>
    </row>
    <row r="31" spans="1:39" ht="12.75">
      <c r="A31" s="89" t="s">
        <v>107</v>
      </c>
      <c r="B31" s="90">
        <v>1</v>
      </c>
      <c r="C31" s="84"/>
      <c r="D31" s="250" t="s">
        <v>171</v>
      </c>
      <c r="E31" s="294">
        <f>B37</f>
        <v>20</v>
      </c>
      <c r="F31" s="251" t="s">
        <v>209</v>
      </c>
      <c r="G31" s="66" t="s">
        <v>82</v>
      </c>
      <c r="H31" s="69">
        <f>B24</f>
        <v>1.393</v>
      </c>
      <c r="I31" s="66"/>
      <c r="J31" s="86" t="s">
        <v>130</v>
      </c>
      <c r="K31" s="69">
        <f>B16</f>
        <v>1</v>
      </c>
      <c r="L31" s="66"/>
      <c r="M31" s="66" t="s">
        <v>177</v>
      </c>
      <c r="N31" s="69">
        <f>B53</f>
        <v>25</v>
      </c>
      <c r="O31" s="66" t="s">
        <v>209</v>
      </c>
      <c r="P31" s="71" t="s">
        <v>80</v>
      </c>
      <c r="Q31" s="69">
        <f>B24</f>
        <v>1.393</v>
      </c>
      <c r="R31" s="66" t="s">
        <v>81</v>
      </c>
      <c r="S31" s="86" t="s">
        <v>130</v>
      </c>
      <c r="T31" s="69">
        <f>B16</f>
        <v>1</v>
      </c>
      <c r="U31" s="66"/>
      <c r="V31" s="66" t="s">
        <v>199</v>
      </c>
      <c r="W31" s="69">
        <f>B61</f>
        <v>25</v>
      </c>
      <c r="X31" s="66" t="s">
        <v>209</v>
      </c>
      <c r="Y31" s="71" t="s">
        <v>80</v>
      </c>
      <c r="Z31" s="69">
        <f>B24</f>
        <v>1.393</v>
      </c>
      <c r="AA31" s="66" t="s">
        <v>81</v>
      </c>
      <c r="AB31" s="86" t="s">
        <v>130</v>
      </c>
      <c r="AC31" s="69">
        <f>B16</f>
        <v>1</v>
      </c>
      <c r="AD31" s="66"/>
      <c r="AE31" s="66" t="s">
        <v>203</v>
      </c>
      <c r="AF31" s="69">
        <f>B69</f>
        <v>25</v>
      </c>
      <c r="AG31" s="66" t="s">
        <v>209</v>
      </c>
      <c r="AH31" s="71" t="s">
        <v>80</v>
      </c>
      <c r="AI31" s="69">
        <f>B24</f>
        <v>1.393</v>
      </c>
      <c r="AJ31" s="66" t="s">
        <v>81</v>
      </c>
      <c r="AK31" s="86" t="s">
        <v>130</v>
      </c>
      <c r="AL31" s="69">
        <f>B16</f>
        <v>1</v>
      </c>
      <c r="AM31" s="66"/>
    </row>
    <row r="32" spans="1:39" ht="12.75">
      <c r="A32" s="89" t="s">
        <v>106</v>
      </c>
      <c r="B32" s="90">
        <v>0.4</v>
      </c>
      <c r="C32" s="84"/>
      <c r="D32" s="250" t="s">
        <v>172</v>
      </c>
      <c r="E32" s="294">
        <f>B36</f>
        <v>6</v>
      </c>
      <c r="F32" s="251" t="s">
        <v>209</v>
      </c>
      <c r="G32" s="66"/>
      <c r="H32" s="69"/>
      <c r="I32" s="66"/>
      <c r="J32" s="86" t="s">
        <v>131</v>
      </c>
      <c r="K32" s="69">
        <f>B17</f>
        <v>1</v>
      </c>
      <c r="L32" s="66"/>
      <c r="M32" s="66" t="s">
        <v>69</v>
      </c>
      <c r="N32" s="69">
        <f>B26</f>
        <v>1</v>
      </c>
      <c r="O32" s="66"/>
      <c r="P32" s="66"/>
      <c r="Q32" s="69"/>
      <c r="R32" s="66"/>
      <c r="S32" s="86" t="s">
        <v>131</v>
      </c>
      <c r="T32" s="69">
        <f>B17</f>
        <v>1</v>
      </c>
      <c r="U32" s="66"/>
      <c r="V32" s="66" t="s">
        <v>69</v>
      </c>
      <c r="W32" s="69">
        <f>B26</f>
        <v>1</v>
      </c>
      <c r="X32" s="66"/>
      <c r="Y32" s="66"/>
      <c r="Z32" s="69"/>
      <c r="AA32" s="66"/>
      <c r="AB32" s="86" t="s">
        <v>131</v>
      </c>
      <c r="AC32" s="69">
        <f>B17</f>
        <v>1</v>
      </c>
      <c r="AD32" s="66"/>
      <c r="AE32" s="66" t="s">
        <v>69</v>
      </c>
      <c r="AF32" s="69">
        <f>B26</f>
        <v>1</v>
      </c>
      <c r="AG32" s="66"/>
      <c r="AH32" s="66"/>
      <c r="AI32" s="69"/>
      <c r="AJ32" s="66"/>
      <c r="AK32" s="86" t="s">
        <v>131</v>
      </c>
      <c r="AL32" s="69">
        <f>B17</f>
        <v>1</v>
      </c>
      <c r="AM32" s="66"/>
    </row>
    <row r="33" spans="1:39" ht="12.75">
      <c r="A33" s="89" t="s">
        <v>65</v>
      </c>
      <c r="B33" s="88">
        <v>666666666</v>
      </c>
      <c r="C33" s="89" t="s">
        <v>66</v>
      </c>
      <c r="D33" s="250" t="s">
        <v>165</v>
      </c>
      <c r="E33" s="294">
        <f>B49</f>
        <v>49</v>
      </c>
      <c r="F33" s="251" t="s">
        <v>73</v>
      </c>
      <c r="G33" s="66"/>
      <c r="H33" s="69"/>
      <c r="I33" s="66"/>
      <c r="J33" s="86" t="s">
        <v>132</v>
      </c>
      <c r="K33" s="69">
        <f>B18</f>
        <v>1</v>
      </c>
      <c r="L33" s="66"/>
      <c r="M33" s="66" t="s">
        <v>70</v>
      </c>
      <c r="N33" s="69">
        <f>B27</f>
        <v>1</v>
      </c>
      <c r="O33" s="66"/>
      <c r="P33" s="66"/>
      <c r="Q33" s="69"/>
      <c r="R33" s="66"/>
      <c r="S33" s="86" t="s">
        <v>132</v>
      </c>
      <c r="T33" s="69">
        <f>B18</f>
        <v>1</v>
      </c>
      <c r="U33" s="66"/>
      <c r="V33" s="66" t="s">
        <v>70</v>
      </c>
      <c r="W33" s="69">
        <f>B27</f>
        <v>1</v>
      </c>
      <c r="X33" s="66"/>
      <c r="Y33" s="66"/>
      <c r="Z33" s="69"/>
      <c r="AA33" s="66"/>
      <c r="AB33" s="86" t="s">
        <v>132</v>
      </c>
      <c r="AC33" s="69">
        <f>B18</f>
        <v>1</v>
      </c>
      <c r="AD33" s="66"/>
      <c r="AE33" s="66" t="s">
        <v>70</v>
      </c>
      <c r="AF33" s="69">
        <f>B27</f>
        <v>1</v>
      </c>
      <c r="AG33" s="66"/>
      <c r="AH33" s="66"/>
      <c r="AI33" s="69"/>
      <c r="AJ33" s="66"/>
      <c r="AK33" s="86" t="s">
        <v>132</v>
      </c>
      <c r="AL33" s="69">
        <f>B18</f>
        <v>1</v>
      </c>
      <c r="AM33" s="66"/>
    </row>
    <row r="34" spans="1:39" ht="12.75">
      <c r="A34" s="77" t="s">
        <v>31</v>
      </c>
      <c r="B34" s="82">
        <v>0</v>
      </c>
      <c r="D34" s="250" t="s">
        <v>166</v>
      </c>
      <c r="E34" s="294">
        <f>B50</f>
        <v>16</v>
      </c>
      <c r="F34" s="251" t="s">
        <v>73</v>
      </c>
      <c r="G34" s="66"/>
      <c r="H34" s="69"/>
      <c r="I34" s="66"/>
      <c r="J34" s="86" t="s">
        <v>133</v>
      </c>
      <c r="K34" s="69">
        <f>B19</f>
        <v>1</v>
      </c>
      <c r="L34" s="66"/>
      <c r="M34" s="71" t="s">
        <v>107</v>
      </c>
      <c r="N34" s="69">
        <f>B31</f>
        <v>1</v>
      </c>
      <c r="O34" s="66"/>
      <c r="P34" s="66"/>
      <c r="Q34" s="69"/>
      <c r="R34" s="66"/>
      <c r="S34" s="86" t="s">
        <v>133</v>
      </c>
      <c r="T34" s="69">
        <f>B19</f>
        <v>1</v>
      </c>
      <c r="U34" s="66"/>
      <c r="V34" s="71" t="s">
        <v>107</v>
      </c>
      <c r="W34" s="69">
        <f>B31</f>
        <v>1</v>
      </c>
      <c r="X34" s="66"/>
      <c r="Y34" s="66"/>
      <c r="Z34" s="69"/>
      <c r="AA34" s="66"/>
      <c r="AB34" s="86" t="s">
        <v>133</v>
      </c>
      <c r="AC34" s="69">
        <f>B19</f>
        <v>1</v>
      </c>
      <c r="AD34" s="66"/>
      <c r="AE34" s="71" t="s">
        <v>75</v>
      </c>
      <c r="AF34" s="69">
        <f>B32</f>
        <v>0.4</v>
      </c>
      <c r="AG34" s="66"/>
      <c r="AH34" s="66"/>
      <c r="AI34" s="69"/>
      <c r="AJ34" s="66"/>
      <c r="AK34" s="86" t="s">
        <v>133</v>
      </c>
      <c r="AL34" s="69">
        <f>B19</f>
        <v>1</v>
      </c>
      <c r="AM34" s="66"/>
    </row>
    <row r="35" spans="1:39" ht="15">
      <c r="A35" s="375" t="s">
        <v>51</v>
      </c>
      <c r="B35" s="375"/>
      <c r="C35" s="376"/>
      <c r="D35" s="250" t="s">
        <v>167</v>
      </c>
      <c r="E35" s="294">
        <f>B41</f>
        <v>2</v>
      </c>
      <c r="F35" s="251" t="s">
        <v>207</v>
      </c>
      <c r="G35" s="66"/>
      <c r="H35" s="69"/>
      <c r="I35" s="66"/>
      <c r="J35" s="86" t="s">
        <v>134</v>
      </c>
      <c r="K35" s="69">
        <f>B20</f>
        <v>1</v>
      </c>
      <c r="L35" s="66"/>
      <c r="M35" s="71" t="s">
        <v>74</v>
      </c>
      <c r="N35" s="69">
        <f>B16</f>
        <v>1</v>
      </c>
      <c r="O35" s="66"/>
      <c r="P35" s="66"/>
      <c r="Q35" s="69"/>
      <c r="R35" s="66"/>
      <c r="S35" s="86" t="s">
        <v>134</v>
      </c>
      <c r="T35" s="69">
        <f>B20</f>
        <v>1</v>
      </c>
      <c r="U35" s="66"/>
      <c r="V35" s="71" t="s">
        <v>74</v>
      </c>
      <c r="W35" s="69">
        <f>B16</f>
        <v>1</v>
      </c>
      <c r="X35" s="66"/>
      <c r="Y35" s="66"/>
      <c r="Z35" s="69"/>
      <c r="AA35" s="66"/>
      <c r="AB35" s="86" t="s">
        <v>134</v>
      </c>
      <c r="AC35" s="69">
        <f>B20</f>
        <v>1</v>
      </c>
      <c r="AD35" s="66"/>
      <c r="AE35" s="71" t="s">
        <v>74</v>
      </c>
      <c r="AF35" s="69">
        <f>B16</f>
        <v>1</v>
      </c>
      <c r="AG35" s="66"/>
      <c r="AH35" s="66"/>
      <c r="AI35" s="69"/>
      <c r="AJ35" s="66"/>
      <c r="AK35" s="86" t="s">
        <v>134</v>
      </c>
      <c r="AL35" s="69">
        <f>B20</f>
        <v>1</v>
      </c>
      <c r="AM35" s="66"/>
    </row>
    <row r="36" spans="1:39" ht="12.75">
      <c r="A36" s="223" t="s">
        <v>172</v>
      </c>
      <c r="B36" s="256">
        <v>6</v>
      </c>
      <c r="C36" s="117" t="s">
        <v>84</v>
      </c>
      <c r="D36" s="250" t="s">
        <v>168</v>
      </c>
      <c r="E36" s="294">
        <f>B42</f>
        <v>10</v>
      </c>
      <c r="F36" s="251" t="s">
        <v>207</v>
      </c>
      <c r="G36" s="66" t="s">
        <v>68</v>
      </c>
      <c r="H36" s="69">
        <f>B47</f>
        <v>1.752</v>
      </c>
      <c r="I36" s="66" t="s">
        <v>208</v>
      </c>
      <c r="J36" s="66" t="s">
        <v>68</v>
      </c>
      <c r="K36" s="69">
        <v>1.752</v>
      </c>
      <c r="L36" s="66" t="s">
        <v>208</v>
      </c>
      <c r="M36" s="72" t="s">
        <v>65</v>
      </c>
      <c r="N36" s="287">
        <f>B33</f>
        <v>666666666</v>
      </c>
      <c r="O36" s="72" t="s">
        <v>66</v>
      </c>
      <c r="P36" s="66" t="s">
        <v>67</v>
      </c>
      <c r="Q36" s="69">
        <f>B55</f>
        <v>8</v>
      </c>
      <c r="R36" s="66" t="s">
        <v>208</v>
      </c>
      <c r="S36" s="66" t="s">
        <v>67</v>
      </c>
      <c r="T36" s="69">
        <f>B55</f>
        <v>8</v>
      </c>
      <c r="U36" s="66" t="s">
        <v>208</v>
      </c>
      <c r="V36" s="72" t="s">
        <v>65</v>
      </c>
      <c r="W36" s="287">
        <f>B33</f>
        <v>666666666</v>
      </c>
      <c r="X36" s="72" t="s">
        <v>66</v>
      </c>
      <c r="Y36" s="66" t="s">
        <v>67</v>
      </c>
      <c r="Z36" s="69">
        <f>B63</f>
        <v>8</v>
      </c>
      <c r="AA36" s="66" t="s">
        <v>208</v>
      </c>
      <c r="AB36" s="66" t="s">
        <v>67</v>
      </c>
      <c r="AC36" s="69">
        <f>B63</f>
        <v>8</v>
      </c>
      <c r="AD36" s="66" t="s">
        <v>208</v>
      </c>
      <c r="AE36" s="72" t="s">
        <v>65</v>
      </c>
      <c r="AF36" s="287">
        <f>B33</f>
        <v>666666666</v>
      </c>
      <c r="AG36" s="72" t="s">
        <v>66</v>
      </c>
      <c r="AH36" s="66" t="s">
        <v>67</v>
      </c>
      <c r="AI36" s="69">
        <f>B71</f>
        <v>8</v>
      </c>
      <c r="AJ36" s="66" t="s">
        <v>208</v>
      </c>
      <c r="AK36" s="66" t="s">
        <v>67</v>
      </c>
      <c r="AL36" s="69">
        <f>B71</f>
        <v>8</v>
      </c>
      <c r="AM36" s="66" t="s">
        <v>208</v>
      </c>
    </row>
    <row r="37" spans="1:39" ht="12.75">
      <c r="A37" s="223" t="s">
        <v>171</v>
      </c>
      <c r="B37" s="256">
        <v>20</v>
      </c>
      <c r="C37" s="117" t="s">
        <v>84</v>
      </c>
      <c r="D37" s="250" t="s">
        <v>93</v>
      </c>
      <c r="E37" s="294">
        <f>B44</f>
        <v>20</v>
      </c>
      <c r="F37" s="251" t="s">
        <v>63</v>
      </c>
      <c r="G37" s="84" t="s">
        <v>128</v>
      </c>
      <c r="H37" s="69">
        <f>B25</f>
        <v>1</v>
      </c>
      <c r="I37" s="66"/>
      <c r="J37" s="84" t="s">
        <v>128</v>
      </c>
      <c r="K37" s="69">
        <f>B25</f>
        <v>1</v>
      </c>
      <c r="L37" s="66"/>
      <c r="M37" s="71" t="s">
        <v>1</v>
      </c>
      <c r="N37" s="296">
        <f>'PEF''s'!G2</f>
        <v>9550330.003035864</v>
      </c>
      <c r="O37" s="66" t="s">
        <v>64</v>
      </c>
      <c r="P37" s="84"/>
      <c r="Q37" s="69"/>
      <c r="R37" s="66"/>
      <c r="S37" s="84"/>
      <c r="T37" s="69"/>
      <c r="U37" s="66"/>
      <c r="V37" s="71" t="s">
        <v>1</v>
      </c>
      <c r="W37" s="296">
        <f>'PEF''s'!G2</f>
        <v>9550330.003035864</v>
      </c>
      <c r="X37" s="66" t="s">
        <v>64</v>
      </c>
      <c r="Y37" s="84"/>
      <c r="Z37" s="69"/>
      <c r="AA37" s="66"/>
      <c r="AB37" s="84"/>
      <c r="AC37" s="69"/>
      <c r="AD37" s="66"/>
      <c r="AE37" s="71" t="s">
        <v>1</v>
      </c>
      <c r="AF37" s="296">
        <f>'PEF''s'!G2</f>
        <v>9550330.003035864</v>
      </c>
      <c r="AG37" s="66" t="s">
        <v>64</v>
      </c>
      <c r="AH37" s="84"/>
      <c r="AI37" s="69"/>
      <c r="AJ37" s="66"/>
      <c r="AK37" s="84"/>
      <c r="AL37" s="69"/>
      <c r="AM37" s="66"/>
    </row>
    <row r="38" spans="1:39" ht="12.75">
      <c r="A38" s="223" t="s">
        <v>170</v>
      </c>
      <c r="B38" s="256">
        <v>26</v>
      </c>
      <c r="C38" s="117" t="s">
        <v>84</v>
      </c>
      <c r="D38" s="311" t="s">
        <v>94</v>
      </c>
      <c r="E38" s="321">
        <f>B43</f>
        <v>10</v>
      </c>
      <c r="F38" s="322" t="s">
        <v>63</v>
      </c>
      <c r="G38" s="66" t="s">
        <v>69</v>
      </c>
      <c r="H38" s="69">
        <f>B26</f>
        <v>1</v>
      </c>
      <c r="I38" s="66"/>
      <c r="J38" s="66" t="s">
        <v>69</v>
      </c>
      <c r="K38" s="69">
        <f>B26</f>
        <v>1</v>
      </c>
      <c r="L38" s="66"/>
      <c r="M38" s="66" t="s">
        <v>0</v>
      </c>
      <c r="N38" s="296">
        <f>'PEF''s'!C2</f>
        <v>1359292542.255788</v>
      </c>
      <c r="O38" s="66" t="s">
        <v>64</v>
      </c>
      <c r="P38" s="66" t="s">
        <v>69</v>
      </c>
      <c r="Q38" s="69">
        <f>B26</f>
        <v>1</v>
      </c>
      <c r="R38" s="66"/>
      <c r="S38" s="66" t="s">
        <v>69</v>
      </c>
      <c r="T38" s="69">
        <f>B26</f>
        <v>1</v>
      </c>
      <c r="U38" s="66"/>
      <c r="V38" s="66" t="s">
        <v>0</v>
      </c>
      <c r="W38" s="296">
        <f>'PEF''s'!C2</f>
        <v>1359292542.255788</v>
      </c>
      <c r="X38" s="66" t="s">
        <v>64</v>
      </c>
      <c r="Y38" s="66" t="s">
        <v>69</v>
      </c>
      <c r="Z38" s="69">
        <f>B26</f>
        <v>1</v>
      </c>
      <c r="AA38" s="66"/>
      <c r="AB38" s="66" t="s">
        <v>69</v>
      </c>
      <c r="AC38" s="69">
        <f>B26</f>
        <v>1</v>
      </c>
      <c r="AD38" s="66"/>
      <c r="AE38" s="66" t="s">
        <v>0</v>
      </c>
      <c r="AF38" s="296">
        <f>'PEF''s'!C2</f>
        <v>1359292542.255788</v>
      </c>
      <c r="AG38" s="66" t="s">
        <v>64</v>
      </c>
      <c r="AH38" s="66" t="s">
        <v>69</v>
      </c>
      <c r="AI38" s="69">
        <f>B26</f>
        <v>1</v>
      </c>
      <c r="AJ38" s="66"/>
      <c r="AK38" s="66" t="s">
        <v>69</v>
      </c>
      <c r="AL38" s="69">
        <f>B26</f>
        <v>1</v>
      </c>
      <c r="AM38" s="66"/>
    </row>
    <row r="39" spans="1:39" ht="12.75">
      <c r="A39" s="259" t="s">
        <v>164</v>
      </c>
      <c r="B39" s="256">
        <v>350</v>
      </c>
      <c r="C39" s="117" t="s">
        <v>142</v>
      </c>
      <c r="D39" s="66" t="s">
        <v>69</v>
      </c>
      <c r="E39" s="69">
        <f>B26</f>
        <v>1</v>
      </c>
      <c r="F39" s="66"/>
      <c r="G39" s="72" t="s">
        <v>70</v>
      </c>
      <c r="H39" s="323">
        <f>B27</f>
        <v>1</v>
      </c>
      <c r="I39" s="72"/>
      <c r="J39" s="72" t="s">
        <v>70</v>
      </c>
      <c r="K39" s="323">
        <f>B27</f>
        <v>1</v>
      </c>
      <c r="L39" s="72"/>
      <c r="M39" s="66" t="s">
        <v>115</v>
      </c>
      <c r="N39" s="265">
        <v>27.027027027027</v>
      </c>
      <c r="O39" s="66" t="s">
        <v>116</v>
      </c>
      <c r="P39" s="72" t="s">
        <v>70</v>
      </c>
      <c r="Q39" s="323">
        <f>B27</f>
        <v>1</v>
      </c>
      <c r="R39" s="72"/>
      <c r="S39" s="72" t="s">
        <v>70</v>
      </c>
      <c r="T39" s="323">
        <f>B27</f>
        <v>1</v>
      </c>
      <c r="U39" s="72"/>
      <c r="V39" s="66" t="s">
        <v>115</v>
      </c>
      <c r="W39" s="265">
        <v>27.027027027027</v>
      </c>
      <c r="X39" s="66" t="s">
        <v>116</v>
      </c>
      <c r="Y39" s="72" t="s">
        <v>70</v>
      </c>
      <c r="Z39" s="323">
        <f>B27</f>
        <v>1</v>
      </c>
      <c r="AA39" s="72"/>
      <c r="AB39" s="72" t="s">
        <v>70</v>
      </c>
      <c r="AC39" s="323">
        <f>B27</f>
        <v>1</v>
      </c>
      <c r="AD39" s="72"/>
      <c r="AE39" s="66" t="s">
        <v>115</v>
      </c>
      <c r="AF39" s="265">
        <v>27.027027027027</v>
      </c>
      <c r="AG39" s="66" t="s">
        <v>116</v>
      </c>
      <c r="AH39" s="72" t="s">
        <v>70</v>
      </c>
      <c r="AI39" s="323">
        <f>B27</f>
        <v>1</v>
      </c>
      <c r="AJ39" s="72"/>
      <c r="AK39" s="72" t="s">
        <v>70</v>
      </c>
      <c r="AL39" s="323">
        <f>B27</f>
        <v>1</v>
      </c>
      <c r="AM39" s="72"/>
    </row>
    <row r="40" spans="1:39" ht="12.75">
      <c r="A40" s="259" t="s">
        <v>163</v>
      </c>
      <c r="B40" s="256">
        <v>350</v>
      </c>
      <c r="C40" s="117" t="s">
        <v>142</v>
      </c>
      <c r="D40" s="66" t="s">
        <v>70</v>
      </c>
      <c r="E40" s="69">
        <f>B27</f>
        <v>1</v>
      </c>
      <c r="F40" s="66"/>
      <c r="G40" s="66" t="s">
        <v>76</v>
      </c>
      <c r="H40" s="69">
        <f>B48</f>
        <v>16.4</v>
      </c>
      <c r="I40" s="66"/>
      <c r="J40" s="66" t="s">
        <v>76</v>
      </c>
      <c r="K40" s="69">
        <v>16.4</v>
      </c>
      <c r="L40" s="66"/>
      <c r="M40" s="66" t="s">
        <v>117</v>
      </c>
      <c r="N40" s="69">
        <f>B22</f>
        <v>241</v>
      </c>
      <c r="O40" s="66" t="s">
        <v>118</v>
      </c>
      <c r="P40" s="66"/>
      <c r="Q40" s="69"/>
      <c r="R40" s="66"/>
      <c r="S40" s="66"/>
      <c r="T40" s="69"/>
      <c r="U40" s="66"/>
      <c r="V40" s="66" t="s">
        <v>117</v>
      </c>
      <c r="W40" s="69">
        <f>B22</f>
        <v>241</v>
      </c>
      <c r="X40" s="66" t="s">
        <v>118</v>
      </c>
      <c r="Y40" s="66"/>
      <c r="Z40" s="69"/>
      <c r="AA40" s="66"/>
      <c r="AB40" s="66"/>
      <c r="AC40" s="69"/>
      <c r="AD40" s="66"/>
      <c r="AE40" s="66" t="s">
        <v>117</v>
      </c>
      <c r="AF40" s="69">
        <f>B22</f>
        <v>241</v>
      </c>
      <c r="AG40" s="66" t="s">
        <v>118</v>
      </c>
      <c r="AH40" s="66"/>
      <c r="AI40" s="69"/>
      <c r="AJ40" s="66"/>
      <c r="AK40" s="66"/>
      <c r="AL40" s="69"/>
      <c r="AM40" s="66"/>
    </row>
    <row r="41" spans="1:39" ht="12.75">
      <c r="A41" s="250" t="s">
        <v>167</v>
      </c>
      <c r="B41" s="249">
        <v>2</v>
      </c>
      <c r="C41" s="71" t="s">
        <v>207</v>
      </c>
      <c r="D41" s="66" t="s">
        <v>173</v>
      </c>
      <c r="E41" s="69">
        <f>B47</f>
        <v>1.752</v>
      </c>
      <c r="F41" s="66" t="s">
        <v>208</v>
      </c>
      <c r="G41" s="66" t="s">
        <v>115</v>
      </c>
      <c r="H41" s="265">
        <v>27.027027027027</v>
      </c>
      <c r="I41" s="66" t="s">
        <v>116</v>
      </c>
      <c r="J41" s="66" t="s">
        <v>115</v>
      </c>
      <c r="K41" s="265">
        <v>27.027027027027</v>
      </c>
      <c r="L41" s="66" t="s">
        <v>116</v>
      </c>
      <c r="M41" s="66" t="s">
        <v>119</v>
      </c>
      <c r="N41" s="69">
        <f>2.8*(10^(-15))</f>
        <v>2.8E-15</v>
      </c>
      <c r="O41" s="66"/>
      <c r="P41" s="66" t="s">
        <v>115</v>
      </c>
      <c r="Q41" s="265">
        <v>27.027027027027</v>
      </c>
      <c r="R41" s="66" t="s">
        <v>116</v>
      </c>
      <c r="S41" s="66" t="s">
        <v>115</v>
      </c>
      <c r="T41" s="265">
        <v>27.027027027027</v>
      </c>
      <c r="U41" s="66" t="s">
        <v>116</v>
      </c>
      <c r="V41" s="66" t="s">
        <v>119</v>
      </c>
      <c r="W41" s="69">
        <f>2.8*(10^(-15))</f>
        <v>2.8E-15</v>
      </c>
      <c r="X41" s="66"/>
      <c r="Y41" s="66" t="s">
        <v>115</v>
      </c>
      <c r="Z41" s="265">
        <v>27.027027027027</v>
      </c>
      <c r="AA41" s="66" t="s">
        <v>116</v>
      </c>
      <c r="AB41" s="66" t="s">
        <v>115</v>
      </c>
      <c r="AC41" s="265">
        <v>27.027027027027</v>
      </c>
      <c r="AD41" s="66" t="s">
        <v>116</v>
      </c>
      <c r="AE41" s="66" t="s">
        <v>119</v>
      </c>
      <c r="AF41" s="69">
        <f>2.8*(10^(-15))</f>
        <v>2.8E-15</v>
      </c>
      <c r="AG41" s="66"/>
      <c r="AH41" s="66" t="s">
        <v>115</v>
      </c>
      <c r="AI41" s="265">
        <v>27.027027027027</v>
      </c>
      <c r="AJ41" s="66" t="s">
        <v>116</v>
      </c>
      <c r="AK41" s="66" t="s">
        <v>115</v>
      </c>
      <c r="AL41" s="265">
        <v>27.027027027027</v>
      </c>
      <c r="AM41" s="66" t="s">
        <v>116</v>
      </c>
    </row>
    <row r="42" spans="1:39" ht="12.75">
      <c r="A42" s="250" t="s">
        <v>168</v>
      </c>
      <c r="B42" s="249">
        <v>10</v>
      </c>
      <c r="C42" s="71" t="s">
        <v>207</v>
      </c>
      <c r="D42" s="66" t="s">
        <v>174</v>
      </c>
      <c r="E42" s="69">
        <f>B48</f>
        <v>16.4</v>
      </c>
      <c r="F42" s="66" t="s">
        <v>208</v>
      </c>
      <c r="G42" s="66" t="s">
        <v>117</v>
      </c>
      <c r="H42" s="69">
        <f>B22</f>
        <v>241</v>
      </c>
      <c r="I42" s="66" t="s">
        <v>118</v>
      </c>
      <c r="J42" s="66" t="s">
        <v>117</v>
      </c>
      <c r="K42" s="69">
        <f>B22</f>
        <v>241</v>
      </c>
      <c r="L42" s="66" t="s">
        <v>118</v>
      </c>
      <c r="P42" s="66" t="s">
        <v>117</v>
      </c>
      <c r="Q42" s="69">
        <f>B22</f>
        <v>241</v>
      </c>
      <c r="R42" s="66" t="s">
        <v>118</v>
      </c>
      <c r="S42" s="66" t="s">
        <v>117</v>
      </c>
      <c r="T42" s="69">
        <f>B22</f>
        <v>241</v>
      </c>
      <c r="U42" s="66" t="s">
        <v>118</v>
      </c>
      <c r="V42" s="66"/>
      <c r="W42" s="66"/>
      <c r="X42" s="66"/>
      <c r="Y42" s="66" t="s">
        <v>117</v>
      </c>
      <c r="Z42" s="69">
        <f>B22</f>
        <v>241</v>
      </c>
      <c r="AA42" s="66" t="s">
        <v>118</v>
      </c>
      <c r="AB42" s="66" t="s">
        <v>117</v>
      </c>
      <c r="AC42" s="69">
        <f>B22</f>
        <v>241</v>
      </c>
      <c r="AD42" s="66" t="s">
        <v>118</v>
      </c>
      <c r="AE42" s="31"/>
      <c r="AF42" s="66"/>
      <c r="AG42" s="66"/>
      <c r="AH42" s="66" t="s">
        <v>117</v>
      </c>
      <c r="AI42" s="69">
        <f>B22</f>
        <v>241</v>
      </c>
      <c r="AJ42" s="66" t="s">
        <v>118</v>
      </c>
      <c r="AK42" s="66" t="s">
        <v>117</v>
      </c>
      <c r="AL42" s="69">
        <f>B22</f>
        <v>241</v>
      </c>
      <c r="AM42" s="66" t="s">
        <v>118</v>
      </c>
    </row>
    <row r="43" spans="1:39" ht="12.75">
      <c r="A43" s="222" t="s">
        <v>193</v>
      </c>
      <c r="B43" s="256">
        <v>10</v>
      </c>
      <c r="C43" s="116" t="s">
        <v>139</v>
      </c>
      <c r="D43" s="66" t="s">
        <v>107</v>
      </c>
      <c r="E43" s="69">
        <f>B31</f>
        <v>1</v>
      </c>
      <c r="F43" s="66"/>
      <c r="G43" s="66" t="s">
        <v>119</v>
      </c>
      <c r="H43" s="69">
        <f>2.8*(10^(-12))</f>
        <v>2.7999999999999998E-12</v>
      </c>
      <c r="I43" s="66"/>
      <c r="J43" s="66" t="s">
        <v>119</v>
      </c>
      <c r="K43" s="69">
        <f>2.8*(10^(-12))</f>
        <v>2.7999999999999998E-12</v>
      </c>
      <c r="L43" s="66"/>
      <c r="P43" s="66" t="s">
        <v>119</v>
      </c>
      <c r="Q43" s="69">
        <f>2.8*(10^(-12))</f>
        <v>2.7999999999999998E-12</v>
      </c>
      <c r="R43" s="66"/>
      <c r="S43" s="66" t="s">
        <v>119</v>
      </c>
      <c r="T43" s="69">
        <f>2.8*(10^(-12))</f>
        <v>2.7999999999999998E-12</v>
      </c>
      <c r="U43" s="66"/>
      <c r="V43" s="66"/>
      <c r="W43" s="66"/>
      <c r="X43" s="66"/>
      <c r="Y43" s="66" t="s">
        <v>119</v>
      </c>
      <c r="Z43" s="69">
        <f>2.8*(10^(-12))</f>
        <v>2.7999999999999998E-12</v>
      </c>
      <c r="AA43" s="66"/>
      <c r="AB43" s="66" t="s">
        <v>119</v>
      </c>
      <c r="AC43" s="69">
        <f>2.8*(10^(-12))</f>
        <v>2.7999999999999998E-12</v>
      </c>
      <c r="AD43" s="66"/>
      <c r="AE43" s="66"/>
      <c r="AF43" s="66"/>
      <c r="AG43" s="66"/>
      <c r="AH43" s="66" t="s">
        <v>119</v>
      </c>
      <c r="AI43" s="69">
        <f>2.8*(10^(-12))</f>
        <v>2.7999999999999998E-12</v>
      </c>
      <c r="AJ43" s="66"/>
      <c r="AK43" s="66" t="s">
        <v>119</v>
      </c>
      <c r="AL43" s="69">
        <f>2.8*(10^(-12))</f>
        <v>2.7999999999999998E-12</v>
      </c>
      <c r="AM43" s="66"/>
    </row>
    <row r="44" spans="1:39" ht="12.75">
      <c r="A44" s="222" t="s">
        <v>192</v>
      </c>
      <c r="B44" s="256">
        <v>20</v>
      </c>
      <c r="C44" s="116" t="s">
        <v>139</v>
      </c>
      <c r="D44" s="66" t="s">
        <v>75</v>
      </c>
      <c r="E44" s="69">
        <f>B32</f>
        <v>0.4</v>
      </c>
      <c r="F44" s="66"/>
      <c r="G44" s="66" t="s">
        <v>119</v>
      </c>
      <c r="H44" s="296">
        <v>2.8E-15</v>
      </c>
      <c r="I44" s="66"/>
      <c r="J44" s="66" t="s">
        <v>119</v>
      </c>
      <c r="K44" s="296">
        <v>2.8E-15</v>
      </c>
      <c r="L44" s="66"/>
      <c r="M44" s="254"/>
      <c r="N44" s="66"/>
      <c r="O44" s="66"/>
      <c r="P44" s="66" t="s">
        <v>119</v>
      </c>
      <c r="Q44" s="296">
        <v>2.8E-15</v>
      </c>
      <c r="R44" s="66"/>
      <c r="S44" s="66" t="s">
        <v>119</v>
      </c>
      <c r="T44" s="69">
        <f>2.8*(10^(-15))</f>
        <v>2.8E-15</v>
      </c>
      <c r="U44" s="66"/>
      <c r="V44" s="66"/>
      <c r="W44" s="66"/>
      <c r="X44" s="66"/>
      <c r="Y44" s="66" t="s">
        <v>119</v>
      </c>
      <c r="Z44" s="296">
        <v>2.8E-15</v>
      </c>
      <c r="AA44" s="66"/>
      <c r="AB44" s="66" t="s">
        <v>119</v>
      </c>
      <c r="AC44" s="69">
        <f>2.8*(10^(-15))</f>
        <v>2.8E-15</v>
      </c>
      <c r="AD44" s="66"/>
      <c r="AH44" s="66" t="s">
        <v>119</v>
      </c>
      <c r="AI44" s="296">
        <v>2.8E-15</v>
      </c>
      <c r="AJ44" s="66"/>
      <c r="AK44" s="66" t="s">
        <v>119</v>
      </c>
      <c r="AL44" s="69">
        <f>2.8*(10^(-15))</f>
        <v>2.8E-15</v>
      </c>
      <c r="AM44" s="66"/>
    </row>
    <row r="45" spans="1:39" ht="12.75">
      <c r="A45" s="259" t="s">
        <v>161</v>
      </c>
      <c r="B45" s="249">
        <v>4</v>
      </c>
      <c r="C45" s="71" t="s">
        <v>208</v>
      </c>
      <c r="D45" s="66" t="s">
        <v>74</v>
      </c>
      <c r="E45" s="69">
        <f>B16</f>
        <v>1</v>
      </c>
      <c r="F45" s="66"/>
      <c r="G45" s="66"/>
      <c r="H45" s="66"/>
      <c r="I45" s="66"/>
      <c r="J45" s="66"/>
      <c r="K45" s="66"/>
      <c r="L45" s="66"/>
      <c r="M45" s="254"/>
      <c r="N45" s="66"/>
      <c r="O45" s="66"/>
      <c r="P45" s="66"/>
      <c r="Q45" s="66"/>
      <c r="R45" s="66"/>
      <c r="S45" s="66"/>
      <c r="T45" s="296"/>
      <c r="U45" s="66"/>
      <c r="V45" s="66"/>
      <c r="W45" s="66"/>
      <c r="X45" s="66"/>
      <c r="Y45" s="66"/>
      <c r="Z45" s="66"/>
      <c r="AA45" s="66"/>
      <c r="AB45" s="66"/>
      <c r="AC45" s="296"/>
      <c r="AD45" s="66"/>
      <c r="AH45" s="66"/>
      <c r="AI45" s="66"/>
      <c r="AJ45" s="66"/>
      <c r="AK45" s="66"/>
      <c r="AL45" s="296"/>
      <c r="AM45" s="66"/>
    </row>
    <row r="46" spans="1:39" ht="12.75">
      <c r="A46" s="259" t="s">
        <v>162</v>
      </c>
      <c r="B46" s="249">
        <v>4</v>
      </c>
      <c r="C46" s="71" t="s">
        <v>208</v>
      </c>
      <c r="D46" s="72" t="s">
        <v>65</v>
      </c>
      <c r="E46" s="287">
        <f>B33</f>
        <v>666666666</v>
      </c>
      <c r="F46" s="72" t="s">
        <v>66</v>
      </c>
      <c r="G46" s="66"/>
      <c r="H46" s="373" t="s">
        <v>183</v>
      </c>
      <c r="I46" s="373"/>
      <c r="J46" s="66"/>
      <c r="K46" s="66"/>
      <c r="L46" s="66"/>
      <c r="M46" s="7"/>
      <c r="N46" s="66"/>
      <c r="O46" s="66"/>
      <c r="P46" s="66"/>
      <c r="Q46" s="373" t="s">
        <v>183</v>
      </c>
      <c r="R46" s="373"/>
      <c r="S46" s="66"/>
      <c r="T46" s="66"/>
      <c r="U46" s="66"/>
      <c r="V46" s="66"/>
      <c r="W46" s="66"/>
      <c r="X46" s="66"/>
      <c r="Y46" s="66"/>
      <c r="Z46" s="373" t="s">
        <v>183</v>
      </c>
      <c r="AA46" s="373"/>
      <c r="AB46" s="66"/>
      <c r="AC46" s="66"/>
      <c r="AD46" s="66"/>
      <c r="AH46" s="66"/>
      <c r="AI46" s="373" t="s">
        <v>183</v>
      </c>
      <c r="AJ46" s="373"/>
      <c r="AK46" s="66"/>
      <c r="AL46" s="66"/>
      <c r="AM46" s="66"/>
    </row>
    <row r="47" spans="1:39" ht="12.75">
      <c r="A47" t="s">
        <v>173</v>
      </c>
      <c r="B47" s="249">
        <v>1.752</v>
      </c>
      <c r="C47" s="67" t="s">
        <v>208</v>
      </c>
      <c r="D47" s="66" t="s">
        <v>1</v>
      </c>
      <c r="E47" s="296">
        <f>'PEF''s'!E2</f>
        <v>9550378.481834507</v>
      </c>
      <c r="F47" s="66"/>
      <c r="G47" s="66"/>
      <c r="H47" s="373" t="s">
        <v>184</v>
      </c>
      <c r="I47" s="373"/>
      <c r="J47" s="66"/>
      <c r="K47" s="66"/>
      <c r="L47" s="66"/>
      <c r="M47" s="7"/>
      <c r="N47" s="66"/>
      <c r="O47" s="66"/>
      <c r="P47" s="66"/>
      <c r="Q47" s="373" t="s">
        <v>184</v>
      </c>
      <c r="R47" s="373"/>
      <c r="S47" s="66"/>
      <c r="T47" s="66"/>
      <c r="U47" s="66"/>
      <c r="X47" s="66"/>
      <c r="Y47" s="66"/>
      <c r="Z47" s="373" t="s">
        <v>184</v>
      </c>
      <c r="AA47" s="373"/>
      <c r="AB47" s="66"/>
      <c r="AC47" s="66"/>
      <c r="AD47" s="66"/>
      <c r="AH47" s="66"/>
      <c r="AI47" s="373" t="s">
        <v>184</v>
      </c>
      <c r="AJ47" s="373"/>
      <c r="AK47" s="66"/>
      <c r="AL47" s="66"/>
      <c r="AM47" s="66"/>
    </row>
    <row r="48" spans="1:33" ht="12.75">
      <c r="A48" t="s">
        <v>174</v>
      </c>
      <c r="B48" s="249">
        <v>16.4</v>
      </c>
      <c r="C48" s="67" t="s">
        <v>208</v>
      </c>
      <c r="D48" s="66" t="s">
        <v>0</v>
      </c>
      <c r="E48" s="296">
        <f>'PEF''s'!C2</f>
        <v>1359292542.255788</v>
      </c>
      <c r="F48" s="66" t="s">
        <v>64</v>
      </c>
      <c r="M48" s="7"/>
      <c r="N48" s="66"/>
      <c r="O48" s="66"/>
      <c r="P48" s="66"/>
      <c r="Q48" s="66"/>
      <c r="R48" s="66"/>
      <c r="S48" s="66"/>
      <c r="T48" s="66"/>
      <c r="U48" s="66"/>
      <c r="X48" s="66"/>
      <c r="Y48" s="66"/>
      <c r="Z48" s="66"/>
      <c r="AA48" s="66"/>
      <c r="AB48" s="66"/>
      <c r="AC48" s="66"/>
      <c r="AD48" s="66"/>
      <c r="AE48" s="66"/>
      <c r="AF48" s="66"/>
      <c r="AG48" s="66"/>
    </row>
    <row r="49" spans="1:33" ht="12.75">
      <c r="A49" s="250" t="s">
        <v>165</v>
      </c>
      <c r="B49" s="249">
        <v>49</v>
      </c>
      <c r="C49" s="71" t="s">
        <v>73</v>
      </c>
      <c r="D49" s="66" t="s">
        <v>115</v>
      </c>
      <c r="E49" s="265">
        <v>27.027027027027</v>
      </c>
      <c r="F49" s="66" t="s">
        <v>116</v>
      </c>
      <c r="M49" s="7"/>
      <c r="N49" s="66"/>
      <c r="O49" s="66"/>
      <c r="P49" s="66"/>
      <c r="Q49" s="66"/>
      <c r="R49" s="66"/>
      <c r="S49" s="66"/>
      <c r="T49" s="66"/>
      <c r="U49" s="66"/>
      <c r="V49" s="66"/>
      <c r="W49" s="66"/>
      <c r="X49" s="66"/>
      <c r="Y49" s="66"/>
      <c r="Z49" s="66"/>
      <c r="AA49" s="66"/>
      <c r="AB49" s="66"/>
      <c r="AC49" s="66"/>
      <c r="AD49" s="66"/>
      <c r="AE49" s="66"/>
      <c r="AF49" s="66"/>
      <c r="AG49" s="66"/>
    </row>
    <row r="50" spans="1:33" ht="12.75">
      <c r="A50" s="250" t="s">
        <v>166</v>
      </c>
      <c r="B50" s="249">
        <v>16</v>
      </c>
      <c r="C50" s="71" t="s">
        <v>73</v>
      </c>
      <c r="D50" s="66" t="s">
        <v>117</v>
      </c>
      <c r="E50" s="69">
        <f>B22</f>
        <v>241</v>
      </c>
      <c r="F50" s="66" t="s">
        <v>118</v>
      </c>
      <c r="M50" s="7"/>
      <c r="N50" s="66"/>
      <c r="O50" s="66"/>
      <c r="V50" s="66"/>
      <c r="W50" s="66"/>
      <c r="X50" s="66"/>
      <c r="Y50" s="66"/>
      <c r="Z50" s="66"/>
      <c r="AA50" s="66"/>
      <c r="AB50" s="66"/>
      <c r="AC50" s="66"/>
      <c r="AD50" s="66"/>
      <c r="AE50" s="66"/>
      <c r="AF50" s="66"/>
      <c r="AG50" s="66"/>
    </row>
    <row r="51" spans="1:33" ht="15">
      <c r="A51" s="374" t="s">
        <v>151</v>
      </c>
      <c r="B51" s="374"/>
      <c r="C51" s="374"/>
      <c r="D51" s="66" t="s">
        <v>119</v>
      </c>
      <c r="E51" s="69">
        <f>2.8*(10^(-15))</f>
        <v>2.8E-15</v>
      </c>
      <c r="F51" s="66"/>
      <c r="M51" s="7"/>
      <c r="N51" s="66"/>
      <c r="O51" s="66"/>
      <c r="V51" s="66"/>
      <c r="W51" s="66"/>
      <c r="X51" s="66"/>
      <c r="AE51" s="66"/>
      <c r="AF51" s="66"/>
      <c r="AG51" s="66"/>
    </row>
    <row r="52" spans="1:33" ht="12.75">
      <c r="A52" s="324" t="s">
        <v>215</v>
      </c>
      <c r="B52" s="325">
        <v>2.5</v>
      </c>
      <c r="C52" s="66" t="s">
        <v>98</v>
      </c>
      <c r="D52" s="66"/>
      <c r="E52" s="66"/>
      <c r="F52" s="68"/>
      <c r="M52" s="222"/>
      <c r="N52" s="66"/>
      <c r="O52" s="66"/>
      <c r="V52" s="66"/>
      <c r="W52" s="66"/>
      <c r="X52" s="66"/>
      <c r="AE52" s="66"/>
      <c r="AF52" s="66"/>
      <c r="AG52" s="66"/>
    </row>
    <row r="53" spans="1:33" ht="12.75">
      <c r="A53" s="116" t="s">
        <v>177</v>
      </c>
      <c r="B53" s="256">
        <v>25</v>
      </c>
      <c r="C53" s="115" t="s">
        <v>84</v>
      </c>
      <c r="F53" s="68"/>
      <c r="M53" s="7"/>
      <c r="N53" s="66"/>
      <c r="O53" s="66"/>
      <c r="V53" s="66"/>
      <c r="W53" s="66"/>
      <c r="X53" s="66"/>
      <c r="AE53" s="66"/>
      <c r="AF53" s="66"/>
      <c r="AG53" s="66"/>
    </row>
    <row r="54" spans="1:13" ht="12.75">
      <c r="A54" s="116" t="s">
        <v>175</v>
      </c>
      <c r="B54" s="256">
        <v>250</v>
      </c>
      <c r="C54" s="116" t="s">
        <v>145</v>
      </c>
      <c r="F54" s="68"/>
      <c r="M54" s="7"/>
    </row>
    <row r="55" spans="1:33" ht="12.75">
      <c r="A55" s="116" t="s">
        <v>178</v>
      </c>
      <c r="B55" s="256">
        <v>8</v>
      </c>
      <c r="C55" s="114" t="s">
        <v>143</v>
      </c>
      <c r="M55" s="7"/>
      <c r="N55" s="66"/>
      <c r="O55" s="66"/>
      <c r="V55" s="66"/>
      <c r="W55" s="66"/>
      <c r="X55" s="66"/>
      <c r="AE55" s="66"/>
      <c r="AF55" s="66"/>
      <c r="AG55" s="66"/>
    </row>
    <row r="56" spans="1:33" ht="12.75">
      <c r="A56" s="135" t="s">
        <v>100</v>
      </c>
      <c r="B56" s="249">
        <v>2.5</v>
      </c>
      <c r="C56" s="135" t="s">
        <v>98</v>
      </c>
      <c r="M56" s="257"/>
      <c r="N56" s="66"/>
      <c r="O56" s="66"/>
      <c r="V56" s="66"/>
      <c r="W56" s="66"/>
      <c r="X56" s="66"/>
      <c r="AE56" s="66"/>
      <c r="AF56" s="66"/>
      <c r="AG56" s="66"/>
    </row>
    <row r="57" spans="1:13" ht="12.75">
      <c r="A57" s="71" t="s">
        <v>213</v>
      </c>
      <c r="B57" s="249">
        <v>49</v>
      </c>
      <c r="C57" s="67" t="s">
        <v>73</v>
      </c>
      <c r="M57" s="257"/>
    </row>
    <row r="58" spans="1:33" ht="12.75">
      <c r="A58" s="71" t="s">
        <v>214</v>
      </c>
      <c r="B58" s="249">
        <v>2</v>
      </c>
      <c r="C58" s="67" t="s">
        <v>207</v>
      </c>
      <c r="D58" s="66"/>
      <c r="E58" s="66"/>
      <c r="F58" s="66"/>
      <c r="M58" s="46"/>
      <c r="N58" s="66"/>
      <c r="O58" s="66"/>
      <c r="V58" s="66"/>
      <c r="W58" s="66"/>
      <c r="X58" s="66"/>
      <c r="AE58" s="66"/>
      <c r="AF58" s="66"/>
      <c r="AG58" s="66"/>
    </row>
    <row r="59" spans="1:33" ht="15">
      <c r="A59" s="389" t="s">
        <v>146</v>
      </c>
      <c r="B59" s="389"/>
      <c r="C59" s="389"/>
      <c r="D59" s="66"/>
      <c r="E59" s="66"/>
      <c r="F59" s="66"/>
      <c r="M59" s="257"/>
      <c r="N59" s="66"/>
      <c r="O59" s="66"/>
      <c r="V59" s="66"/>
      <c r="W59" s="66"/>
      <c r="X59" s="66"/>
      <c r="AE59" s="66"/>
      <c r="AF59" s="66"/>
      <c r="AG59" s="66"/>
    </row>
    <row r="60" spans="1:33" ht="12.75">
      <c r="A60" s="71" t="s">
        <v>216</v>
      </c>
      <c r="B60" s="249">
        <v>2.5</v>
      </c>
      <c r="C60" s="66" t="s">
        <v>98</v>
      </c>
      <c r="D60" s="66"/>
      <c r="E60" s="66"/>
      <c r="F60" s="66"/>
      <c r="M60" s="222"/>
      <c r="N60" s="66"/>
      <c r="O60" s="66"/>
      <c r="V60" s="66"/>
      <c r="W60" s="66"/>
      <c r="X60" s="66"/>
      <c r="AE60" s="66"/>
      <c r="AF60" s="66"/>
      <c r="AG60" s="66"/>
    </row>
    <row r="61" spans="1:33" ht="12.75">
      <c r="A61" s="116" t="s">
        <v>199</v>
      </c>
      <c r="B61" s="256">
        <v>25</v>
      </c>
      <c r="C61" s="115" t="s">
        <v>84</v>
      </c>
      <c r="D61" s="66"/>
      <c r="E61" s="66"/>
      <c r="F61" s="66"/>
      <c r="M61" s="222"/>
      <c r="N61" s="66"/>
      <c r="O61" s="66"/>
      <c r="V61" s="66"/>
      <c r="W61" s="66"/>
      <c r="X61" s="66"/>
      <c r="AE61" s="66"/>
      <c r="AF61" s="66"/>
      <c r="AG61" s="66"/>
    </row>
    <row r="62" spans="1:33" ht="12.75">
      <c r="A62" s="116" t="s">
        <v>176</v>
      </c>
      <c r="B62" s="256">
        <v>225</v>
      </c>
      <c r="C62" s="116" t="s">
        <v>145</v>
      </c>
      <c r="D62" s="66"/>
      <c r="E62" s="66"/>
      <c r="F62" s="66"/>
      <c r="M62" s="222"/>
      <c r="N62" s="66"/>
      <c r="O62" s="66"/>
      <c r="V62" s="66"/>
      <c r="W62" s="66"/>
      <c r="X62" s="66"/>
      <c r="AE62" s="66"/>
      <c r="AF62" s="66"/>
      <c r="AG62" s="66"/>
    </row>
    <row r="63" spans="1:33" ht="12.75">
      <c r="A63" s="116" t="s">
        <v>200</v>
      </c>
      <c r="B63" s="256">
        <v>8</v>
      </c>
      <c r="C63" s="114" t="s">
        <v>143</v>
      </c>
      <c r="D63" s="66"/>
      <c r="E63" s="66"/>
      <c r="F63" s="66"/>
      <c r="M63" s="222"/>
      <c r="N63" s="66"/>
      <c r="O63" s="66"/>
      <c r="V63" s="66"/>
      <c r="W63" s="66"/>
      <c r="X63" s="66"/>
      <c r="AE63" s="66"/>
      <c r="AF63" s="66"/>
      <c r="AG63" s="66"/>
    </row>
    <row r="64" spans="1:33" ht="12.75">
      <c r="A64" s="71" t="s">
        <v>97</v>
      </c>
      <c r="B64" s="249">
        <v>2.5</v>
      </c>
      <c r="C64" s="135" t="s">
        <v>98</v>
      </c>
      <c r="D64" s="66"/>
      <c r="E64" s="66"/>
      <c r="F64" s="66"/>
      <c r="M64" s="66"/>
      <c r="N64" s="66"/>
      <c r="O64" s="66"/>
      <c r="V64" s="66"/>
      <c r="W64" s="66"/>
      <c r="X64" s="66"/>
      <c r="AE64" s="66"/>
      <c r="AF64" s="66"/>
      <c r="AG64" s="66"/>
    </row>
    <row r="65" spans="1:33" ht="12.75">
      <c r="A65" s="71" t="s">
        <v>201</v>
      </c>
      <c r="B65" s="249">
        <v>49</v>
      </c>
      <c r="C65" s="67" t="s">
        <v>73</v>
      </c>
      <c r="D65" s="66"/>
      <c r="E65" s="66"/>
      <c r="F65" s="66"/>
      <c r="M65" s="66"/>
      <c r="N65" s="66"/>
      <c r="O65" s="66"/>
      <c r="V65" s="66"/>
      <c r="W65" s="66"/>
      <c r="X65" s="66"/>
      <c r="AE65" s="66"/>
      <c r="AF65" s="66"/>
      <c r="AG65" s="66"/>
    </row>
    <row r="66" spans="1:33" ht="12.75">
      <c r="A66" s="71" t="s">
        <v>202</v>
      </c>
      <c r="B66" s="249">
        <v>2</v>
      </c>
      <c r="C66" s="67" t="s">
        <v>207</v>
      </c>
      <c r="D66" s="66"/>
      <c r="E66" s="66"/>
      <c r="F66" s="66"/>
      <c r="M66" s="66"/>
      <c r="N66" s="66"/>
      <c r="O66" s="66"/>
      <c r="V66" s="66"/>
      <c r="W66" s="66"/>
      <c r="X66" s="66"/>
      <c r="AE66" s="66"/>
      <c r="AF66" s="66"/>
      <c r="AG66" s="66"/>
    </row>
    <row r="67" spans="1:33" ht="15">
      <c r="A67" s="390" t="s">
        <v>144</v>
      </c>
      <c r="B67" s="390"/>
      <c r="C67" s="390"/>
      <c r="D67" s="66"/>
      <c r="E67" s="66"/>
      <c r="F67" s="66"/>
      <c r="M67" s="66"/>
      <c r="N67" s="66"/>
      <c r="O67" s="66"/>
      <c r="V67" s="66"/>
      <c r="W67" s="66"/>
      <c r="X67" s="66"/>
      <c r="AE67" s="66"/>
      <c r="AF67" s="66"/>
      <c r="AG67" s="66"/>
    </row>
    <row r="68" spans="1:33" ht="12.75">
      <c r="A68" s="71" t="s">
        <v>217</v>
      </c>
      <c r="B68" s="249">
        <v>2.5</v>
      </c>
      <c r="C68" s="66" t="s">
        <v>98</v>
      </c>
      <c r="D68" s="66"/>
      <c r="E68" s="66"/>
      <c r="F68" s="66"/>
      <c r="M68" s="66"/>
      <c r="N68" s="66"/>
      <c r="O68" s="66"/>
      <c r="V68" s="66"/>
      <c r="W68" s="66"/>
      <c r="X68" s="66"/>
      <c r="AE68" s="66"/>
      <c r="AF68" s="66"/>
      <c r="AG68" s="66"/>
    </row>
    <row r="69" spans="1:33" ht="12.75">
      <c r="A69" s="116" t="s">
        <v>203</v>
      </c>
      <c r="B69" s="256">
        <v>25</v>
      </c>
      <c r="C69" s="115" t="s">
        <v>84</v>
      </c>
      <c r="D69" s="66"/>
      <c r="E69" s="66"/>
      <c r="F69" s="66"/>
      <c r="M69" s="66"/>
      <c r="N69" s="66"/>
      <c r="O69" s="66"/>
      <c r="V69" s="66"/>
      <c r="W69" s="66"/>
      <c r="X69" s="66"/>
      <c r="AE69" s="66"/>
      <c r="AF69" s="66"/>
      <c r="AG69" s="66"/>
    </row>
    <row r="70" spans="1:33" ht="12.75">
      <c r="A70" s="116" t="s">
        <v>169</v>
      </c>
      <c r="B70" s="256">
        <v>250</v>
      </c>
      <c r="C70" s="116" t="s">
        <v>145</v>
      </c>
      <c r="D70" s="66"/>
      <c r="E70" s="66"/>
      <c r="F70" s="66"/>
      <c r="M70" s="66"/>
      <c r="N70" s="66"/>
      <c r="O70" s="66"/>
      <c r="V70" s="66"/>
      <c r="W70" s="66"/>
      <c r="X70" s="66"/>
      <c r="AE70" s="66"/>
      <c r="AF70" s="66"/>
      <c r="AG70" s="66"/>
    </row>
    <row r="71" spans="1:33" ht="12.75">
      <c r="A71" s="116" t="s">
        <v>204</v>
      </c>
      <c r="B71" s="256">
        <v>8</v>
      </c>
      <c r="C71" s="114" t="s">
        <v>143</v>
      </c>
      <c r="D71" s="66"/>
      <c r="E71" s="66"/>
      <c r="F71" s="66"/>
      <c r="M71" s="66"/>
      <c r="N71" s="66"/>
      <c r="O71" s="66"/>
      <c r="V71" s="66"/>
      <c r="W71" s="66"/>
      <c r="X71" s="66"/>
      <c r="AE71" s="66"/>
      <c r="AF71" s="66"/>
      <c r="AG71" s="66"/>
    </row>
    <row r="72" spans="1:33" ht="12.75">
      <c r="A72" s="71" t="s">
        <v>99</v>
      </c>
      <c r="B72" s="249">
        <v>2.5</v>
      </c>
      <c r="C72" s="135" t="s">
        <v>98</v>
      </c>
      <c r="D72" s="66"/>
      <c r="E72" s="66"/>
      <c r="F72" s="66"/>
      <c r="M72" s="66"/>
      <c r="N72" s="66"/>
      <c r="O72" s="66"/>
      <c r="V72" s="66"/>
      <c r="W72" s="66"/>
      <c r="X72" s="66"/>
      <c r="AE72" s="66"/>
      <c r="AF72" s="66"/>
      <c r="AG72" s="66"/>
    </row>
    <row r="73" spans="1:33" ht="12.75">
      <c r="A73" s="71" t="s">
        <v>205</v>
      </c>
      <c r="B73" s="249">
        <v>49</v>
      </c>
      <c r="C73" s="67" t="s">
        <v>73</v>
      </c>
      <c r="D73" s="66"/>
      <c r="E73" s="66"/>
      <c r="F73" s="66"/>
      <c r="M73" s="66"/>
      <c r="N73" s="66"/>
      <c r="O73" s="66"/>
      <c r="V73" s="66"/>
      <c r="W73" s="66"/>
      <c r="X73" s="66"/>
      <c r="AE73" s="66"/>
      <c r="AF73" s="66"/>
      <c r="AG73" s="66"/>
    </row>
    <row r="74" spans="1:33" ht="12.75">
      <c r="A74" s="71" t="s">
        <v>206</v>
      </c>
      <c r="B74" s="249">
        <v>3</v>
      </c>
      <c r="C74" s="67" t="s">
        <v>207</v>
      </c>
      <c r="D74" s="66"/>
      <c r="E74" s="66"/>
      <c r="F74" s="66"/>
      <c r="M74" s="66"/>
      <c r="N74" s="66"/>
      <c r="O74" s="66"/>
      <c r="V74" s="66"/>
      <c r="W74" s="66"/>
      <c r="X74" s="66"/>
      <c r="AE74" s="66"/>
      <c r="AF74" s="66"/>
      <c r="AG74" s="66"/>
    </row>
    <row r="75" spans="4:33" ht="12.75">
      <c r="D75" s="66"/>
      <c r="E75" s="66"/>
      <c r="F75" s="66"/>
      <c r="M75" s="66"/>
      <c r="N75" s="66"/>
      <c r="O75" s="66"/>
      <c r="V75" s="66"/>
      <c r="W75" s="66"/>
      <c r="X75" s="66"/>
      <c r="AE75" s="66"/>
      <c r="AF75" s="66"/>
      <c r="AG75" s="66"/>
    </row>
    <row r="76" spans="4:33" ht="12.75">
      <c r="D76" s="66"/>
      <c r="E76" s="66"/>
      <c r="F76" s="66"/>
      <c r="M76" s="66"/>
      <c r="N76" s="66"/>
      <c r="O76" s="66"/>
      <c r="V76" s="66"/>
      <c r="W76" s="66"/>
      <c r="X76" s="66"/>
      <c r="AE76" s="66"/>
      <c r="AF76" s="66"/>
      <c r="AG76" s="66"/>
    </row>
    <row r="77" spans="4:33" ht="12.75">
      <c r="D77" s="66"/>
      <c r="E77" s="66"/>
      <c r="F77" s="66"/>
      <c r="M77" s="66"/>
      <c r="N77" s="66"/>
      <c r="O77" s="66"/>
      <c r="V77" s="66"/>
      <c r="W77" s="66"/>
      <c r="X77" s="66"/>
      <c r="AE77" s="66"/>
      <c r="AF77" s="66"/>
      <c r="AG77" s="66"/>
    </row>
    <row r="78" spans="4:33" ht="12.75">
      <c r="D78" s="66"/>
      <c r="E78" s="66"/>
      <c r="F78" s="66"/>
      <c r="M78" s="66"/>
      <c r="N78" s="66"/>
      <c r="O78" s="66"/>
      <c r="V78" s="66"/>
      <c r="W78" s="66"/>
      <c r="X78" s="66"/>
      <c r="AE78" s="66"/>
      <c r="AF78" s="66"/>
      <c r="AG78" s="66"/>
    </row>
    <row r="79" spans="4:33" ht="12.75">
      <c r="D79" s="66"/>
      <c r="E79" s="66"/>
      <c r="F79" s="66"/>
      <c r="M79" s="66"/>
      <c r="N79" s="66"/>
      <c r="O79" s="66"/>
      <c r="V79" s="66"/>
      <c r="W79" s="66"/>
      <c r="X79" s="66"/>
      <c r="AE79" s="66"/>
      <c r="AF79" s="66"/>
      <c r="AG79" s="66"/>
    </row>
    <row r="80" spans="4:33" ht="12.75">
      <c r="D80" s="66"/>
      <c r="E80" s="66"/>
      <c r="F80" s="66"/>
      <c r="M80" s="66"/>
      <c r="N80" s="66"/>
      <c r="O80" s="66"/>
      <c r="V80" s="66"/>
      <c r="W80" s="66"/>
      <c r="X80" s="66"/>
      <c r="AE80" s="66"/>
      <c r="AF80" s="66"/>
      <c r="AG80" s="66"/>
    </row>
    <row r="81" spans="4:33" ht="12.75">
      <c r="D81" s="66"/>
      <c r="E81" s="66"/>
      <c r="F81" s="66"/>
      <c r="M81" s="66"/>
      <c r="N81" s="66"/>
      <c r="O81" s="66"/>
      <c r="V81" s="66"/>
      <c r="W81" s="66"/>
      <c r="X81" s="66"/>
      <c r="AE81" s="66"/>
      <c r="AF81" s="66"/>
      <c r="AG81" s="66"/>
    </row>
    <row r="82" spans="4:33" ht="12.75">
      <c r="D82" s="66"/>
      <c r="E82" s="66"/>
      <c r="F82" s="66"/>
      <c r="M82" s="66"/>
      <c r="N82" s="66"/>
      <c r="O82" s="66"/>
      <c r="V82" s="66"/>
      <c r="W82" s="66"/>
      <c r="X82" s="66"/>
      <c r="AE82" s="66"/>
      <c r="AF82" s="66"/>
      <c r="AG82" s="66"/>
    </row>
    <row r="83" spans="4:33" ht="12.75">
      <c r="D83" s="66"/>
      <c r="E83" s="66"/>
      <c r="F83" s="66"/>
      <c r="M83" s="66"/>
      <c r="N83" s="66"/>
      <c r="O83" s="66"/>
      <c r="V83" s="66"/>
      <c r="W83" s="66"/>
      <c r="X83" s="66"/>
      <c r="AE83" s="66"/>
      <c r="AF83" s="66"/>
      <c r="AG83" s="66"/>
    </row>
    <row r="84" spans="4:33" ht="12.75">
      <c r="D84" s="66"/>
      <c r="E84" s="66"/>
      <c r="F84" s="66"/>
      <c r="M84" s="66"/>
      <c r="N84" s="66"/>
      <c r="O84" s="66"/>
      <c r="V84" s="66"/>
      <c r="W84" s="66"/>
      <c r="X84" s="66"/>
      <c r="AE84" s="66"/>
      <c r="AF84" s="66"/>
      <c r="AG84" s="66"/>
    </row>
    <row r="85" spans="4:33" ht="12.75">
      <c r="D85" s="66"/>
      <c r="E85" s="66"/>
      <c r="F85" s="66"/>
      <c r="M85" s="66"/>
      <c r="N85" s="66"/>
      <c r="O85" s="66"/>
      <c r="V85" s="66"/>
      <c r="W85" s="66"/>
      <c r="X85" s="66"/>
      <c r="AE85" s="66"/>
      <c r="AF85" s="66"/>
      <c r="AG85" s="66"/>
    </row>
    <row r="86" spans="4:33" ht="12.75">
      <c r="D86" s="66"/>
      <c r="E86" s="66"/>
      <c r="F86" s="66"/>
      <c r="M86" s="66"/>
      <c r="N86" s="66"/>
      <c r="O86" s="66"/>
      <c r="V86" s="66"/>
      <c r="W86" s="66"/>
      <c r="X86" s="66"/>
      <c r="AE86" s="66"/>
      <c r="AF86" s="66"/>
      <c r="AG86" s="66"/>
    </row>
    <row r="87" spans="4:33" ht="12.75">
      <c r="D87" s="66"/>
      <c r="E87" s="66"/>
      <c r="F87" s="66"/>
      <c r="M87" s="66"/>
      <c r="N87" s="66"/>
      <c r="O87" s="66"/>
      <c r="V87" s="66"/>
      <c r="W87" s="66"/>
      <c r="X87" s="66"/>
      <c r="AE87" s="66"/>
      <c r="AF87" s="66"/>
      <c r="AG87" s="66"/>
    </row>
    <row r="88" spans="4:33" ht="12.75">
      <c r="D88" s="66"/>
      <c r="E88" s="66"/>
      <c r="F88" s="66"/>
      <c r="M88" s="66"/>
      <c r="N88" s="66"/>
      <c r="O88" s="66"/>
      <c r="V88" s="66"/>
      <c r="W88" s="66"/>
      <c r="X88" s="66"/>
      <c r="AE88" s="66"/>
      <c r="AF88" s="66"/>
      <c r="AG88" s="66"/>
    </row>
    <row r="89" spans="4:33" ht="12.75">
      <c r="D89" s="66"/>
      <c r="E89" s="66"/>
      <c r="F89" s="66"/>
      <c r="M89" s="66"/>
      <c r="N89" s="66"/>
      <c r="O89" s="66"/>
      <c r="V89" s="66"/>
      <c r="W89" s="66"/>
      <c r="X89" s="66"/>
      <c r="AE89" s="66"/>
      <c r="AF89" s="66"/>
      <c r="AG89" s="66"/>
    </row>
    <row r="90" spans="4:33" ht="12.75">
      <c r="D90" s="66"/>
      <c r="E90" s="66"/>
      <c r="F90" s="66"/>
      <c r="M90" s="66"/>
      <c r="N90" s="66"/>
      <c r="O90" s="66"/>
      <c r="V90" s="66"/>
      <c r="W90" s="66"/>
      <c r="X90" s="66"/>
      <c r="AE90" s="66"/>
      <c r="AF90" s="66"/>
      <c r="AG90" s="66"/>
    </row>
    <row r="91" spans="4:33" ht="12.75">
      <c r="D91" s="66"/>
      <c r="E91" s="66"/>
      <c r="F91" s="66"/>
      <c r="M91" s="66"/>
      <c r="N91" s="66"/>
      <c r="O91" s="66"/>
      <c r="V91" s="66"/>
      <c r="W91" s="66"/>
      <c r="X91" s="66"/>
      <c r="AE91" s="66"/>
      <c r="AF91" s="66"/>
      <c r="AG91" s="66"/>
    </row>
    <row r="92" spans="4:33" ht="12.75">
      <c r="D92" s="66"/>
      <c r="E92" s="66"/>
      <c r="F92" s="66"/>
      <c r="M92" s="66"/>
      <c r="N92" s="66"/>
      <c r="O92" s="66"/>
      <c r="V92" s="66"/>
      <c r="W92" s="66"/>
      <c r="X92" s="66"/>
      <c r="AE92" s="66"/>
      <c r="AF92" s="66"/>
      <c r="AG92" s="66"/>
    </row>
    <row r="93" spans="4:33" ht="12.75">
      <c r="D93" s="66"/>
      <c r="E93" s="66"/>
      <c r="F93" s="66"/>
      <c r="M93" s="66"/>
      <c r="N93" s="66"/>
      <c r="O93" s="66"/>
      <c r="V93" s="66"/>
      <c r="W93" s="66"/>
      <c r="X93" s="66"/>
      <c r="AE93" s="66"/>
      <c r="AF93" s="66"/>
      <c r="AG93" s="66"/>
    </row>
    <row r="94" spans="4:33" ht="12.75">
      <c r="D94" s="66"/>
      <c r="E94" s="66"/>
      <c r="F94" s="66"/>
      <c r="M94" s="66"/>
      <c r="N94" s="66"/>
      <c r="O94" s="66"/>
      <c r="V94" s="66"/>
      <c r="W94" s="66"/>
      <c r="X94" s="66"/>
      <c r="AE94" s="66"/>
      <c r="AF94" s="66"/>
      <c r="AG94" s="66"/>
    </row>
    <row r="95" spans="4:33" ht="12.75">
      <c r="D95" s="66"/>
      <c r="E95" s="66"/>
      <c r="F95" s="66"/>
      <c r="M95" s="66"/>
      <c r="N95" s="66"/>
      <c r="O95" s="66"/>
      <c r="V95" s="66"/>
      <c r="W95" s="66"/>
      <c r="X95" s="66"/>
      <c r="AE95" s="66"/>
      <c r="AF95" s="66"/>
      <c r="AG95" s="66"/>
    </row>
    <row r="96" spans="4:33" ht="12.75">
      <c r="D96" s="66"/>
      <c r="E96" s="66"/>
      <c r="F96" s="66"/>
      <c r="M96" s="66"/>
      <c r="N96" s="66"/>
      <c r="O96" s="66"/>
      <c r="V96" s="66"/>
      <c r="W96" s="66"/>
      <c r="X96" s="66"/>
      <c r="AE96" s="66"/>
      <c r="AF96" s="66"/>
      <c r="AG96" s="66"/>
    </row>
    <row r="97" spans="4:33" ht="12.75">
      <c r="D97" s="66"/>
      <c r="E97" s="66"/>
      <c r="F97" s="66"/>
      <c r="M97" s="66"/>
      <c r="N97" s="66"/>
      <c r="O97" s="66"/>
      <c r="V97" s="66"/>
      <c r="W97" s="66"/>
      <c r="X97" s="66"/>
      <c r="AE97" s="66"/>
      <c r="AF97" s="66"/>
      <c r="AG97" s="66"/>
    </row>
    <row r="98" spans="4:33" ht="12.75">
      <c r="D98" s="66"/>
      <c r="E98" s="66"/>
      <c r="F98" s="66"/>
      <c r="M98" s="66"/>
      <c r="N98" s="66"/>
      <c r="O98" s="66"/>
      <c r="V98" s="66"/>
      <c r="W98" s="66"/>
      <c r="X98" s="66"/>
      <c r="AE98" s="66"/>
      <c r="AF98" s="66"/>
      <c r="AG98" s="66"/>
    </row>
    <row r="99" spans="4:33" ht="12.75">
      <c r="D99" s="66"/>
      <c r="E99" s="66"/>
      <c r="F99" s="66"/>
      <c r="M99" s="66"/>
      <c r="N99" s="66"/>
      <c r="O99" s="66"/>
      <c r="V99" s="66"/>
      <c r="W99" s="66"/>
      <c r="X99" s="66"/>
      <c r="AE99" s="66"/>
      <c r="AF99" s="66"/>
      <c r="AG99" s="66"/>
    </row>
    <row r="100" spans="4:33" ht="12.75">
      <c r="D100" s="66"/>
      <c r="E100" s="66"/>
      <c r="F100" s="66"/>
      <c r="M100" s="66"/>
      <c r="N100" s="66"/>
      <c r="O100" s="66"/>
      <c r="V100" s="66"/>
      <c r="W100" s="66"/>
      <c r="X100" s="66"/>
      <c r="AE100" s="66"/>
      <c r="AF100" s="66"/>
      <c r="AG100" s="66"/>
    </row>
    <row r="101" spans="4:33" ht="12.75">
      <c r="D101" s="66"/>
      <c r="E101" s="66"/>
      <c r="F101" s="66"/>
      <c r="M101" s="66"/>
      <c r="N101" s="66"/>
      <c r="O101" s="66"/>
      <c r="V101" s="66"/>
      <c r="W101" s="66"/>
      <c r="X101" s="66"/>
      <c r="AE101" s="66"/>
      <c r="AF101" s="66"/>
      <c r="AG101" s="66"/>
    </row>
    <row r="102" spans="4:33" ht="12.75">
      <c r="D102" s="66"/>
      <c r="E102" s="66"/>
      <c r="F102" s="66"/>
      <c r="M102" s="66"/>
      <c r="N102" s="66"/>
      <c r="O102" s="66"/>
      <c r="V102" s="66"/>
      <c r="W102" s="66"/>
      <c r="X102" s="66"/>
      <c r="AE102" s="66"/>
      <c r="AF102" s="66"/>
      <c r="AG102" s="66"/>
    </row>
    <row r="103" spans="4:33" ht="12.75">
      <c r="D103" s="66"/>
      <c r="E103" s="66"/>
      <c r="F103" s="66"/>
      <c r="M103" s="66"/>
      <c r="N103" s="66"/>
      <c r="O103" s="66"/>
      <c r="V103" s="66"/>
      <c r="W103" s="66"/>
      <c r="X103" s="66"/>
      <c r="AE103" s="66"/>
      <c r="AF103" s="66"/>
      <c r="AG103" s="66"/>
    </row>
    <row r="104" spans="4:33" ht="12.75">
      <c r="D104" s="66"/>
      <c r="E104" s="66"/>
      <c r="F104" s="66"/>
      <c r="M104" s="66"/>
      <c r="N104" s="66"/>
      <c r="O104" s="66"/>
      <c r="V104" s="66"/>
      <c r="W104" s="66"/>
      <c r="X104" s="66"/>
      <c r="AE104" s="66"/>
      <c r="AF104" s="66"/>
      <c r="AG104" s="66"/>
    </row>
    <row r="105" spans="4:33" ht="12.75">
      <c r="D105" s="66"/>
      <c r="E105" s="66"/>
      <c r="F105" s="66"/>
      <c r="M105" s="66"/>
      <c r="N105" s="66"/>
      <c r="O105" s="66"/>
      <c r="V105" s="66"/>
      <c r="W105" s="66"/>
      <c r="X105" s="66"/>
      <c r="AE105" s="66"/>
      <c r="AF105" s="66"/>
      <c r="AG105" s="66"/>
    </row>
    <row r="106" spans="4:33" ht="12.75">
      <c r="D106" s="66"/>
      <c r="E106" s="66"/>
      <c r="F106" s="66"/>
      <c r="M106" s="66"/>
      <c r="N106" s="66"/>
      <c r="O106" s="66"/>
      <c r="V106" s="66"/>
      <c r="W106" s="66"/>
      <c r="X106" s="66"/>
      <c r="AE106" s="66"/>
      <c r="AF106" s="66"/>
      <c r="AG106" s="66"/>
    </row>
    <row r="107" spans="4:33" ht="12.75">
      <c r="D107" s="66"/>
      <c r="E107" s="66"/>
      <c r="F107" s="66"/>
      <c r="M107" s="66"/>
      <c r="N107" s="66"/>
      <c r="O107" s="66"/>
      <c r="V107" s="66"/>
      <c r="W107" s="66"/>
      <c r="X107" s="66"/>
      <c r="AE107" s="66"/>
      <c r="AF107" s="66"/>
      <c r="AG107" s="66"/>
    </row>
    <row r="108" spans="4:33" ht="12.75">
      <c r="D108" s="66"/>
      <c r="E108" s="66"/>
      <c r="F108" s="66"/>
      <c r="M108" s="66"/>
      <c r="N108" s="66"/>
      <c r="O108" s="66"/>
      <c r="V108" s="66"/>
      <c r="W108" s="66"/>
      <c r="X108" s="66"/>
      <c r="AE108" s="66"/>
      <c r="AF108" s="66"/>
      <c r="AG108" s="66"/>
    </row>
    <row r="109" spans="4:33" ht="12.75">
      <c r="D109" s="66"/>
      <c r="E109" s="66"/>
      <c r="F109" s="66"/>
      <c r="M109" s="66"/>
      <c r="N109" s="66"/>
      <c r="O109" s="66"/>
      <c r="V109" s="66"/>
      <c r="W109" s="66"/>
      <c r="X109" s="66"/>
      <c r="AE109" s="66"/>
      <c r="AF109" s="66"/>
      <c r="AG109" s="66"/>
    </row>
    <row r="110" spans="4:33" ht="12.75">
      <c r="D110" s="66"/>
      <c r="E110" s="66"/>
      <c r="F110" s="66"/>
      <c r="M110" s="66"/>
      <c r="N110" s="66"/>
      <c r="O110" s="66"/>
      <c r="V110" s="66"/>
      <c r="W110" s="66"/>
      <c r="X110" s="66"/>
      <c r="AE110" s="66"/>
      <c r="AF110" s="66"/>
      <c r="AG110" s="66"/>
    </row>
    <row r="111" spans="4:33" ht="12.75">
      <c r="D111" s="66"/>
      <c r="E111" s="66"/>
      <c r="F111" s="66"/>
      <c r="M111" s="66"/>
      <c r="N111" s="66"/>
      <c r="O111" s="66"/>
      <c r="V111" s="66"/>
      <c r="W111" s="66"/>
      <c r="X111" s="66"/>
      <c r="AE111" s="66"/>
      <c r="AF111" s="66"/>
      <c r="AG111" s="66"/>
    </row>
    <row r="112" spans="4:33" ht="12.75">
      <c r="D112" s="66"/>
      <c r="E112" s="66"/>
      <c r="F112" s="66"/>
      <c r="M112" s="66"/>
      <c r="N112" s="66"/>
      <c r="O112" s="66"/>
      <c r="V112" s="66"/>
      <c r="W112" s="66"/>
      <c r="X112" s="66"/>
      <c r="AE112" s="66"/>
      <c r="AF112" s="66"/>
      <c r="AG112" s="66"/>
    </row>
    <row r="113" spans="4:33" ht="12.75">
      <c r="D113" s="66"/>
      <c r="E113" s="66"/>
      <c r="F113" s="66"/>
      <c r="M113" s="66"/>
      <c r="N113" s="66"/>
      <c r="O113" s="66"/>
      <c r="V113" s="66"/>
      <c r="W113" s="66"/>
      <c r="X113" s="66"/>
      <c r="AE113" s="66"/>
      <c r="AF113" s="66"/>
      <c r="AG113" s="66"/>
    </row>
    <row r="114" spans="4:33" ht="12.75">
      <c r="D114" s="66"/>
      <c r="E114" s="66"/>
      <c r="F114" s="66"/>
      <c r="M114" s="66"/>
      <c r="N114" s="66"/>
      <c r="O114" s="66"/>
      <c r="V114" s="66"/>
      <c r="W114" s="66"/>
      <c r="X114" s="66"/>
      <c r="AE114" s="66"/>
      <c r="AF114" s="66"/>
      <c r="AG114" s="66"/>
    </row>
    <row r="115" spans="4:33" ht="12.75">
      <c r="D115" s="66"/>
      <c r="E115" s="66"/>
      <c r="F115" s="66"/>
      <c r="M115" s="66"/>
      <c r="N115" s="66"/>
      <c r="O115" s="66"/>
      <c r="V115" s="66"/>
      <c r="W115" s="66"/>
      <c r="X115" s="66"/>
      <c r="AE115" s="66"/>
      <c r="AF115" s="66"/>
      <c r="AG115" s="66"/>
    </row>
    <row r="116" spans="4:33" ht="12.75">
      <c r="D116" s="66"/>
      <c r="E116" s="66"/>
      <c r="F116" s="66"/>
      <c r="M116" s="66"/>
      <c r="N116" s="66"/>
      <c r="O116" s="66"/>
      <c r="V116" s="66"/>
      <c r="W116" s="66"/>
      <c r="X116" s="66"/>
      <c r="AE116" s="66"/>
      <c r="AF116" s="66"/>
      <c r="AG116" s="66"/>
    </row>
    <row r="117" spans="4:33" ht="12.75">
      <c r="D117" s="66"/>
      <c r="E117" s="66"/>
      <c r="F117" s="66"/>
      <c r="M117" s="66"/>
      <c r="N117" s="66"/>
      <c r="O117" s="66"/>
      <c r="V117" s="66"/>
      <c r="W117" s="66"/>
      <c r="X117" s="66"/>
      <c r="AE117" s="66"/>
      <c r="AF117" s="66"/>
      <c r="AG117" s="66"/>
    </row>
    <row r="118" spans="4:33" ht="12.75">
      <c r="D118" s="66"/>
      <c r="E118" s="66"/>
      <c r="F118" s="66"/>
      <c r="M118" s="66"/>
      <c r="N118" s="66"/>
      <c r="O118" s="66"/>
      <c r="V118" s="66"/>
      <c r="W118" s="66"/>
      <c r="X118" s="66"/>
      <c r="AE118" s="66"/>
      <c r="AF118" s="66"/>
      <c r="AG118" s="66"/>
    </row>
    <row r="119" spans="4:33" ht="12.75">
      <c r="D119" s="66"/>
      <c r="E119" s="66"/>
      <c r="F119" s="66"/>
      <c r="M119" s="66"/>
      <c r="N119" s="66"/>
      <c r="O119" s="66"/>
      <c r="V119" s="66"/>
      <c r="W119" s="66"/>
      <c r="X119" s="66"/>
      <c r="AE119" s="66"/>
      <c r="AF119" s="66"/>
      <c r="AG119" s="66"/>
    </row>
    <row r="120" spans="4:33" ht="12.75">
      <c r="D120" s="66"/>
      <c r="E120" s="66"/>
      <c r="F120" s="66"/>
      <c r="M120" s="66"/>
      <c r="N120" s="66"/>
      <c r="O120" s="66"/>
      <c r="V120" s="66"/>
      <c r="W120" s="66"/>
      <c r="X120" s="66"/>
      <c r="AE120" s="66"/>
      <c r="AF120" s="66"/>
      <c r="AG120" s="66"/>
    </row>
    <row r="121" spans="4:33" ht="12.75">
      <c r="D121" s="66"/>
      <c r="E121" s="66"/>
      <c r="F121" s="66"/>
      <c r="M121" s="66"/>
      <c r="N121" s="66"/>
      <c r="O121" s="66"/>
      <c r="V121" s="66"/>
      <c r="W121" s="66"/>
      <c r="X121" s="66"/>
      <c r="AE121" s="66"/>
      <c r="AF121" s="66"/>
      <c r="AG121" s="66"/>
    </row>
    <row r="122" spans="4:33" ht="12.75">
      <c r="D122" s="66"/>
      <c r="E122" s="66"/>
      <c r="F122" s="66"/>
      <c r="M122" s="66"/>
      <c r="N122" s="66"/>
      <c r="O122" s="66"/>
      <c r="V122" s="66"/>
      <c r="W122" s="66"/>
      <c r="X122" s="66"/>
      <c r="AE122" s="66"/>
      <c r="AF122" s="66"/>
      <c r="AG122" s="66"/>
    </row>
    <row r="123" spans="4:33" ht="12.75">
      <c r="D123" s="66"/>
      <c r="E123" s="66"/>
      <c r="F123" s="66"/>
      <c r="M123" s="66"/>
      <c r="N123" s="66"/>
      <c r="O123" s="66"/>
      <c r="V123" s="66"/>
      <c r="W123" s="66"/>
      <c r="X123" s="66"/>
      <c r="AE123" s="66"/>
      <c r="AF123" s="66"/>
      <c r="AG123" s="66"/>
    </row>
    <row r="124" spans="4:33" ht="12.75">
      <c r="D124" s="66"/>
      <c r="E124" s="66"/>
      <c r="F124" s="66"/>
      <c r="M124" s="66"/>
      <c r="N124" s="66"/>
      <c r="O124" s="66"/>
      <c r="V124" s="66"/>
      <c r="W124" s="66"/>
      <c r="X124" s="66"/>
      <c r="AE124" s="66"/>
      <c r="AF124" s="66"/>
      <c r="AG124" s="66"/>
    </row>
    <row r="125" spans="4:33" ht="12.75">
      <c r="D125" s="66"/>
      <c r="E125" s="66"/>
      <c r="F125" s="66"/>
      <c r="M125" s="66"/>
      <c r="N125" s="66"/>
      <c r="O125" s="66"/>
      <c r="V125" s="66"/>
      <c r="W125" s="66"/>
      <c r="X125" s="66"/>
      <c r="AE125" s="66"/>
      <c r="AF125" s="66"/>
      <c r="AG125" s="66"/>
    </row>
    <row r="126" spans="4:33" ht="12.75">
      <c r="D126" s="66"/>
      <c r="E126" s="66"/>
      <c r="F126" s="66"/>
      <c r="M126" s="66"/>
      <c r="N126" s="66"/>
      <c r="O126" s="66"/>
      <c r="V126" s="66"/>
      <c r="W126" s="66"/>
      <c r="X126" s="66"/>
      <c r="AE126" s="66"/>
      <c r="AF126" s="66"/>
      <c r="AG126" s="66"/>
    </row>
    <row r="127" spans="1:33" ht="12.75">
      <c r="A127" s="81"/>
      <c r="B127" s="79"/>
      <c r="C127" s="81"/>
      <c r="D127" s="66"/>
      <c r="E127" s="66"/>
      <c r="F127" s="66"/>
      <c r="M127" s="66"/>
      <c r="N127" s="66"/>
      <c r="O127" s="66"/>
      <c r="V127" s="66"/>
      <c r="W127" s="66"/>
      <c r="X127" s="66"/>
      <c r="AE127" s="66"/>
      <c r="AF127" s="66"/>
      <c r="AG127" s="66"/>
    </row>
    <row r="128" spans="1:33" ht="12.75">
      <c r="A128" s="81"/>
      <c r="B128" s="80"/>
      <c r="C128" s="81"/>
      <c r="D128" s="66"/>
      <c r="E128" s="66"/>
      <c r="F128" s="66"/>
      <c r="M128" s="66"/>
      <c r="N128" s="66"/>
      <c r="O128" s="66"/>
      <c r="V128" s="66"/>
      <c r="W128" s="66"/>
      <c r="X128" s="66"/>
      <c r="AE128" s="66"/>
      <c r="AF128" s="66"/>
      <c r="AG128" s="66"/>
    </row>
    <row r="129" spans="1:33" ht="12.75">
      <c r="A129" s="81"/>
      <c r="B129" s="80"/>
      <c r="C129" s="81"/>
      <c r="D129" s="66"/>
      <c r="E129" s="66"/>
      <c r="F129" s="66"/>
      <c r="M129" s="66"/>
      <c r="N129" s="66"/>
      <c r="O129" s="66"/>
      <c r="V129" s="66"/>
      <c r="W129" s="66"/>
      <c r="X129" s="66"/>
      <c r="AE129" s="66"/>
      <c r="AF129" s="66"/>
      <c r="AG129" s="66"/>
    </row>
    <row r="130" spans="1:33" ht="12.75">
      <c r="A130" s="72"/>
      <c r="B130" s="72"/>
      <c r="C130" s="72"/>
      <c r="D130" s="66"/>
      <c r="E130" s="66"/>
      <c r="F130" s="66"/>
      <c r="M130" s="66"/>
      <c r="N130" s="66"/>
      <c r="O130" s="66"/>
      <c r="V130" s="66"/>
      <c r="W130" s="66"/>
      <c r="X130" s="66"/>
      <c r="AE130" s="66"/>
      <c r="AF130" s="66"/>
      <c r="AG130" s="66"/>
    </row>
    <row r="131" spans="4:33" ht="12.75">
      <c r="D131" s="66"/>
      <c r="E131" s="66"/>
      <c r="F131" s="66"/>
      <c r="M131" s="66"/>
      <c r="N131" s="66"/>
      <c r="O131" s="66"/>
      <c r="V131" s="66"/>
      <c r="W131" s="66"/>
      <c r="X131" s="66"/>
      <c r="AE131" s="66"/>
      <c r="AF131" s="66"/>
      <c r="AG131" s="66"/>
    </row>
    <row r="132" spans="4:33" ht="12.75">
      <c r="D132" s="66"/>
      <c r="E132" s="66"/>
      <c r="F132" s="66"/>
      <c r="M132" s="66"/>
      <c r="N132" s="66"/>
      <c r="O132" s="66"/>
      <c r="V132" s="66"/>
      <c r="W132" s="66"/>
      <c r="X132" s="66"/>
      <c r="AE132" s="66"/>
      <c r="AF132" s="66"/>
      <c r="AG132" s="66"/>
    </row>
    <row r="133" spans="4:33" ht="12.75">
      <c r="D133" s="66"/>
      <c r="E133" s="66"/>
      <c r="F133" s="66"/>
      <c r="M133" s="66"/>
      <c r="N133" s="66"/>
      <c r="O133" s="66"/>
      <c r="V133" s="66"/>
      <c r="W133" s="66"/>
      <c r="X133" s="66"/>
      <c r="AE133" s="66"/>
      <c r="AF133" s="66"/>
      <c r="AG133" s="66"/>
    </row>
    <row r="134" spans="4:33" ht="12.75">
      <c r="D134" s="66"/>
      <c r="E134" s="66"/>
      <c r="F134" s="66"/>
      <c r="M134" s="66"/>
      <c r="N134" s="66"/>
      <c r="O134" s="66"/>
      <c r="V134" s="66"/>
      <c r="W134" s="66"/>
      <c r="X134" s="66"/>
      <c r="AE134" s="66"/>
      <c r="AF134" s="66"/>
      <c r="AG134" s="66"/>
    </row>
    <row r="135" spans="4:33" ht="12.75">
      <c r="D135" s="66"/>
      <c r="E135" s="66"/>
      <c r="F135" s="66"/>
      <c r="M135" s="66"/>
      <c r="N135" s="66"/>
      <c r="O135" s="66"/>
      <c r="V135" s="66"/>
      <c r="W135" s="66"/>
      <c r="X135" s="66"/>
      <c r="AE135" s="66"/>
      <c r="AF135" s="66"/>
      <c r="AG135" s="66"/>
    </row>
    <row r="136" spans="4:33" ht="12.75">
      <c r="D136" s="66"/>
      <c r="E136" s="66"/>
      <c r="F136" s="66"/>
      <c r="M136" s="66"/>
      <c r="N136" s="66"/>
      <c r="O136" s="66"/>
      <c r="V136" s="66"/>
      <c r="W136" s="66"/>
      <c r="X136" s="66"/>
      <c r="AE136" s="66"/>
      <c r="AF136" s="66"/>
      <c r="AG136" s="66"/>
    </row>
    <row r="137" spans="4:33" ht="12.75">
      <c r="D137" s="66"/>
      <c r="E137" s="66"/>
      <c r="F137" s="66"/>
      <c r="M137" s="66"/>
      <c r="N137" s="66"/>
      <c r="O137" s="66"/>
      <c r="V137" s="66"/>
      <c r="W137" s="66"/>
      <c r="X137" s="66"/>
      <c r="AE137" s="66"/>
      <c r="AF137" s="66"/>
      <c r="AG137" s="66"/>
    </row>
    <row r="138" spans="4:33" ht="12.75">
      <c r="D138" s="66"/>
      <c r="E138" s="66"/>
      <c r="F138" s="66"/>
      <c r="M138" s="66"/>
      <c r="N138" s="66"/>
      <c r="O138" s="66"/>
      <c r="V138" s="66"/>
      <c r="W138" s="66"/>
      <c r="X138" s="66"/>
      <c r="AE138" s="66"/>
      <c r="AF138" s="66"/>
      <c r="AG138" s="66"/>
    </row>
    <row r="139" spans="4:33" ht="12.75">
      <c r="D139" s="66"/>
      <c r="E139" s="66"/>
      <c r="F139" s="66"/>
      <c r="M139" s="66"/>
      <c r="N139" s="66"/>
      <c r="O139" s="66"/>
      <c r="V139" s="66"/>
      <c r="W139" s="66"/>
      <c r="X139" s="66"/>
      <c r="AE139" s="66"/>
      <c r="AF139" s="66"/>
      <c r="AG139" s="66"/>
    </row>
    <row r="140" spans="4:33" ht="12.75">
      <c r="D140" s="66"/>
      <c r="E140" s="66"/>
      <c r="F140" s="66"/>
      <c r="M140" s="66"/>
      <c r="N140" s="66"/>
      <c r="O140" s="66"/>
      <c r="V140" s="66"/>
      <c r="W140" s="66"/>
      <c r="X140" s="66"/>
      <c r="AE140" s="66"/>
      <c r="AF140" s="66"/>
      <c r="AG140" s="66"/>
    </row>
    <row r="141" spans="4:33" ht="12.75">
      <c r="D141" s="66"/>
      <c r="E141" s="66"/>
      <c r="F141" s="66"/>
      <c r="M141" s="66"/>
      <c r="N141" s="66"/>
      <c r="O141" s="66"/>
      <c r="V141" s="66"/>
      <c r="W141" s="66"/>
      <c r="X141" s="66"/>
      <c r="AE141" s="66"/>
      <c r="AF141" s="66"/>
      <c r="AG141" s="66"/>
    </row>
    <row r="142" spans="4:33" ht="12.75">
      <c r="D142" s="66"/>
      <c r="E142" s="66"/>
      <c r="F142" s="66"/>
      <c r="M142" s="66"/>
      <c r="N142" s="66"/>
      <c r="O142" s="66"/>
      <c r="V142" s="66"/>
      <c r="W142" s="66"/>
      <c r="X142" s="66"/>
      <c r="AE142" s="66"/>
      <c r="AF142" s="66"/>
      <c r="AG142" s="66"/>
    </row>
    <row r="143" spans="4:33" ht="12.75">
      <c r="D143" s="66"/>
      <c r="E143" s="66"/>
      <c r="F143" s="66"/>
      <c r="M143" s="66"/>
      <c r="N143" s="66"/>
      <c r="O143" s="66"/>
      <c r="V143" s="66"/>
      <c r="W143" s="66"/>
      <c r="X143" s="66"/>
      <c r="AE143" s="66"/>
      <c r="AF143" s="66"/>
      <c r="AG143" s="66"/>
    </row>
    <row r="144" spans="4:33" ht="12.75">
      <c r="D144" s="66"/>
      <c r="E144" s="66"/>
      <c r="F144" s="66"/>
      <c r="M144" s="66"/>
      <c r="N144" s="66"/>
      <c r="O144" s="66"/>
      <c r="V144" s="66"/>
      <c r="W144" s="66"/>
      <c r="X144" s="66"/>
      <c r="AE144" s="66"/>
      <c r="AF144" s="66"/>
      <c r="AG144" s="66"/>
    </row>
    <row r="145" spans="4:33" ht="12.75">
      <c r="D145" s="66"/>
      <c r="E145" s="66"/>
      <c r="F145" s="66"/>
      <c r="M145" s="66"/>
      <c r="N145" s="66"/>
      <c r="O145" s="66"/>
      <c r="V145" s="66"/>
      <c r="W145" s="66"/>
      <c r="X145" s="66"/>
      <c r="AE145" s="66"/>
      <c r="AF145" s="66"/>
      <c r="AG145" s="66"/>
    </row>
    <row r="146" spans="4:33" ht="12.75">
      <c r="D146" s="66"/>
      <c r="E146" s="66"/>
      <c r="F146" s="66"/>
      <c r="M146" s="66"/>
      <c r="N146" s="66"/>
      <c r="O146" s="66"/>
      <c r="V146" s="66"/>
      <c r="W146" s="66"/>
      <c r="X146" s="66"/>
      <c r="AE146" s="66"/>
      <c r="AF146" s="66"/>
      <c r="AG146" s="66"/>
    </row>
    <row r="147" spans="4:33" ht="12.75">
      <c r="D147" s="66"/>
      <c r="E147" s="66"/>
      <c r="F147" s="66"/>
      <c r="M147" s="66"/>
      <c r="N147" s="66"/>
      <c r="O147" s="66"/>
      <c r="V147" s="66"/>
      <c r="W147" s="66"/>
      <c r="X147" s="66"/>
      <c r="AE147" s="66"/>
      <c r="AF147" s="66"/>
      <c r="AG147" s="66"/>
    </row>
    <row r="148" spans="4:33" ht="12.75">
      <c r="D148" s="66"/>
      <c r="E148" s="66"/>
      <c r="F148" s="66"/>
      <c r="M148" s="66"/>
      <c r="N148" s="66"/>
      <c r="O148" s="66"/>
      <c r="V148" s="66"/>
      <c r="W148" s="66"/>
      <c r="X148" s="66"/>
      <c r="AE148" s="66"/>
      <c r="AF148" s="66"/>
      <c r="AG148" s="66"/>
    </row>
    <row r="149" spans="4:33" ht="12.75">
      <c r="D149" s="66"/>
      <c r="E149" s="66"/>
      <c r="F149" s="66"/>
      <c r="M149" s="66"/>
      <c r="N149" s="66"/>
      <c r="O149" s="66"/>
      <c r="V149" s="66"/>
      <c r="W149" s="66"/>
      <c r="X149" s="66"/>
      <c r="AE149" s="66"/>
      <c r="AF149" s="66"/>
      <c r="AG149" s="66"/>
    </row>
    <row r="150" spans="4:33" ht="12.75">
      <c r="D150" s="66"/>
      <c r="E150" s="66"/>
      <c r="F150" s="66"/>
      <c r="M150" s="66"/>
      <c r="N150" s="66"/>
      <c r="O150" s="66"/>
      <c r="V150" s="66"/>
      <c r="W150" s="66"/>
      <c r="X150" s="66"/>
      <c r="AE150" s="66"/>
      <c r="AF150" s="66"/>
      <c r="AG150" s="66"/>
    </row>
    <row r="151" spans="4:33" ht="12.75">
      <c r="D151" s="66"/>
      <c r="E151" s="66"/>
      <c r="F151" s="66"/>
      <c r="M151" s="66"/>
      <c r="N151" s="66"/>
      <c r="O151" s="66"/>
      <c r="V151" s="66"/>
      <c r="W151" s="66"/>
      <c r="X151" s="66"/>
      <c r="AE151" s="66"/>
      <c r="AF151" s="66"/>
      <c r="AG151" s="66"/>
    </row>
    <row r="152" spans="4:33" ht="12.75">
      <c r="D152" s="66"/>
      <c r="E152" s="66"/>
      <c r="F152" s="66"/>
      <c r="M152" s="66"/>
      <c r="N152" s="66"/>
      <c r="O152" s="66"/>
      <c r="V152" s="66"/>
      <c r="W152" s="66"/>
      <c r="X152" s="66"/>
      <c r="AE152" s="66"/>
      <c r="AF152" s="66"/>
      <c r="AG152" s="66"/>
    </row>
    <row r="153" spans="4:33" ht="12.75">
      <c r="D153" s="66"/>
      <c r="E153" s="66"/>
      <c r="F153" s="66"/>
      <c r="M153" s="66"/>
      <c r="N153" s="66"/>
      <c r="O153" s="66"/>
      <c r="V153" s="66"/>
      <c r="W153" s="66"/>
      <c r="X153" s="66"/>
      <c r="AE153" s="66"/>
      <c r="AF153" s="66"/>
      <c r="AG153" s="66"/>
    </row>
    <row r="154" spans="4:33" ht="12.75">
      <c r="D154" s="66"/>
      <c r="E154" s="66"/>
      <c r="F154" s="66"/>
      <c r="M154" s="66"/>
      <c r="N154" s="66"/>
      <c r="O154" s="66"/>
      <c r="V154" s="66"/>
      <c r="W154" s="66"/>
      <c r="X154" s="66"/>
      <c r="AE154" s="66"/>
      <c r="AF154" s="66"/>
      <c r="AG154" s="66"/>
    </row>
    <row r="155" spans="4:33" ht="12.75">
      <c r="D155" s="66"/>
      <c r="E155" s="66"/>
      <c r="F155" s="66"/>
      <c r="M155" s="66"/>
      <c r="N155" s="66"/>
      <c r="O155" s="66"/>
      <c r="V155" s="66"/>
      <c r="W155" s="66"/>
      <c r="X155" s="66"/>
      <c r="AE155" s="66"/>
      <c r="AF155" s="66"/>
      <c r="AG155" s="66"/>
    </row>
    <row r="156" spans="4:33" ht="12.75">
      <c r="D156" s="66"/>
      <c r="E156" s="66"/>
      <c r="F156" s="66"/>
      <c r="M156" s="66"/>
      <c r="N156" s="66"/>
      <c r="O156" s="66"/>
      <c r="V156" s="66"/>
      <c r="W156" s="66"/>
      <c r="X156" s="66"/>
      <c r="AE156" s="66"/>
      <c r="AF156" s="66"/>
      <c r="AG156" s="66"/>
    </row>
    <row r="157" spans="4:33" ht="12.75">
      <c r="D157" s="66"/>
      <c r="E157" s="66"/>
      <c r="F157" s="66"/>
      <c r="M157" s="66"/>
      <c r="N157" s="66"/>
      <c r="O157" s="66"/>
      <c r="V157" s="66"/>
      <c r="W157" s="66"/>
      <c r="X157" s="66"/>
      <c r="AE157" s="66"/>
      <c r="AF157" s="66"/>
      <c r="AG157" s="66"/>
    </row>
    <row r="158" spans="4:33" ht="12.75">
      <c r="D158" s="66"/>
      <c r="E158" s="66"/>
      <c r="F158" s="66"/>
      <c r="M158" s="66"/>
      <c r="N158" s="66"/>
      <c r="O158" s="66"/>
      <c r="V158" s="66"/>
      <c r="W158" s="66"/>
      <c r="X158" s="66"/>
      <c r="AE158" s="66"/>
      <c r="AF158" s="66"/>
      <c r="AG158" s="66"/>
    </row>
    <row r="159" spans="4:33" ht="12.75">
      <c r="D159" s="66"/>
      <c r="E159" s="66"/>
      <c r="F159" s="66"/>
      <c r="M159" s="66"/>
      <c r="N159" s="66"/>
      <c r="O159" s="66"/>
      <c r="V159" s="66"/>
      <c r="W159" s="66"/>
      <c r="X159" s="66"/>
      <c r="AE159" s="66"/>
      <c r="AF159" s="66"/>
      <c r="AG159" s="66"/>
    </row>
    <row r="160" spans="4:33" ht="12.75">
      <c r="D160" s="66"/>
      <c r="E160" s="66"/>
      <c r="F160" s="66"/>
      <c r="M160" s="66"/>
      <c r="N160" s="66"/>
      <c r="O160" s="66"/>
      <c r="V160" s="66"/>
      <c r="W160" s="66"/>
      <c r="X160" s="66"/>
      <c r="AE160" s="66"/>
      <c r="AF160" s="66"/>
      <c r="AG160" s="66"/>
    </row>
    <row r="161" spans="4:33" ht="12.75">
      <c r="D161" s="66"/>
      <c r="E161" s="66"/>
      <c r="F161" s="66"/>
      <c r="M161" s="66"/>
      <c r="N161" s="66"/>
      <c r="O161" s="66"/>
      <c r="V161" s="66"/>
      <c r="W161" s="66"/>
      <c r="X161" s="66"/>
      <c r="AE161" s="66"/>
      <c r="AF161" s="66"/>
      <c r="AG161" s="66"/>
    </row>
    <row r="162" spans="4:33" ht="12.75">
      <c r="D162" s="66"/>
      <c r="E162" s="66"/>
      <c r="F162" s="66"/>
      <c r="M162" s="66"/>
      <c r="N162" s="66"/>
      <c r="O162" s="66"/>
      <c r="V162" s="66"/>
      <c r="W162" s="66"/>
      <c r="X162" s="66"/>
      <c r="AE162" s="66"/>
      <c r="AF162" s="66"/>
      <c r="AG162" s="66"/>
    </row>
    <row r="163" spans="4:33" ht="12.75">
      <c r="D163" s="66"/>
      <c r="E163" s="66"/>
      <c r="F163" s="66"/>
      <c r="M163" s="66"/>
      <c r="N163" s="66"/>
      <c r="O163" s="66"/>
      <c r="V163" s="66"/>
      <c r="W163" s="66"/>
      <c r="X163" s="66"/>
      <c r="AE163" s="66"/>
      <c r="AF163" s="66"/>
      <c r="AG163" s="66"/>
    </row>
    <row r="164" spans="4:33" ht="12.75">
      <c r="D164" s="66"/>
      <c r="E164" s="66"/>
      <c r="F164" s="66"/>
      <c r="M164" s="66"/>
      <c r="N164" s="66"/>
      <c r="O164" s="66"/>
      <c r="V164" s="66"/>
      <c r="W164" s="66"/>
      <c r="X164" s="66"/>
      <c r="AE164" s="66"/>
      <c r="AF164" s="66"/>
      <c r="AG164" s="66"/>
    </row>
    <row r="165" spans="4:33" ht="12.75">
      <c r="D165" s="66"/>
      <c r="E165" s="66"/>
      <c r="F165" s="66"/>
      <c r="M165" s="66"/>
      <c r="N165" s="66"/>
      <c r="O165" s="66"/>
      <c r="V165" s="66"/>
      <c r="W165" s="66"/>
      <c r="X165" s="66"/>
      <c r="AE165" s="66"/>
      <c r="AF165" s="66"/>
      <c r="AG165" s="66"/>
    </row>
    <row r="166" spans="4:33" ht="12.75">
      <c r="D166" s="66"/>
      <c r="E166" s="66"/>
      <c r="F166" s="66"/>
      <c r="M166" s="66"/>
      <c r="N166" s="66"/>
      <c r="O166" s="66"/>
      <c r="V166" s="66"/>
      <c r="W166" s="66"/>
      <c r="X166" s="66"/>
      <c r="AE166" s="66"/>
      <c r="AF166" s="66"/>
      <c r="AG166" s="66"/>
    </row>
    <row r="167" spans="4:33" ht="12.75">
      <c r="D167" s="66"/>
      <c r="E167" s="66"/>
      <c r="F167" s="66"/>
      <c r="M167" s="66"/>
      <c r="N167" s="66"/>
      <c r="O167" s="66"/>
      <c r="V167" s="66"/>
      <c r="W167" s="66"/>
      <c r="X167" s="66"/>
      <c r="AE167" s="66"/>
      <c r="AF167" s="66"/>
      <c r="AG167" s="66"/>
    </row>
    <row r="168" spans="4:33" ht="12.75">
      <c r="D168" s="66"/>
      <c r="E168" s="66"/>
      <c r="F168" s="66"/>
      <c r="M168" s="66"/>
      <c r="N168" s="66"/>
      <c r="O168" s="66"/>
      <c r="V168" s="66"/>
      <c r="W168" s="66"/>
      <c r="X168" s="66"/>
      <c r="AE168" s="66"/>
      <c r="AF168" s="66"/>
      <c r="AG168" s="66"/>
    </row>
    <row r="169" spans="4:33" ht="12.75">
      <c r="D169" s="66"/>
      <c r="E169" s="66"/>
      <c r="F169" s="66"/>
      <c r="M169" s="66"/>
      <c r="N169" s="66"/>
      <c r="O169" s="66"/>
      <c r="V169" s="66"/>
      <c r="W169" s="66"/>
      <c r="X169" s="66"/>
      <c r="AE169" s="66"/>
      <c r="AF169" s="66"/>
      <c r="AG169" s="66"/>
    </row>
    <row r="170" spans="4:33" ht="12.75">
      <c r="D170" s="66"/>
      <c r="E170" s="66"/>
      <c r="F170" s="66"/>
      <c r="M170" s="66"/>
      <c r="N170" s="66"/>
      <c r="O170" s="66"/>
      <c r="V170" s="66"/>
      <c r="W170" s="66"/>
      <c r="X170" s="66"/>
      <c r="AE170" s="66"/>
      <c r="AF170" s="66"/>
      <c r="AG170" s="66"/>
    </row>
    <row r="171" spans="4:33" ht="12.75">
      <c r="D171" s="66"/>
      <c r="E171" s="66"/>
      <c r="F171" s="66"/>
      <c r="M171" s="66"/>
      <c r="N171" s="66"/>
      <c r="O171" s="66"/>
      <c r="V171" s="66"/>
      <c r="W171" s="66"/>
      <c r="X171" s="66"/>
      <c r="AE171" s="66"/>
      <c r="AF171" s="66"/>
      <c r="AG171" s="66"/>
    </row>
    <row r="172" spans="4:33" ht="12.75">
      <c r="D172" s="66"/>
      <c r="E172" s="66"/>
      <c r="F172" s="66"/>
      <c r="M172" s="66"/>
      <c r="N172" s="66"/>
      <c r="O172" s="66"/>
      <c r="V172" s="66"/>
      <c r="W172" s="66"/>
      <c r="X172" s="66"/>
      <c r="AE172" s="66"/>
      <c r="AF172" s="66"/>
      <c r="AG172" s="66"/>
    </row>
    <row r="173" spans="4:33" ht="12.75">
      <c r="D173" s="66"/>
      <c r="E173" s="66"/>
      <c r="F173" s="66"/>
      <c r="M173" s="66"/>
      <c r="N173" s="66"/>
      <c r="O173" s="66"/>
      <c r="V173" s="66"/>
      <c r="W173" s="66"/>
      <c r="X173" s="66"/>
      <c r="AE173" s="66"/>
      <c r="AF173" s="66"/>
      <c r="AG173" s="66"/>
    </row>
    <row r="174" spans="4:33" ht="12.75">
      <c r="D174" s="66"/>
      <c r="E174" s="66"/>
      <c r="F174" s="66"/>
      <c r="M174" s="66"/>
      <c r="N174" s="66"/>
      <c r="O174" s="66"/>
      <c r="V174" s="66"/>
      <c r="W174" s="66"/>
      <c r="X174" s="66"/>
      <c r="AE174" s="66"/>
      <c r="AF174" s="66"/>
      <c r="AG174" s="66"/>
    </row>
    <row r="175" spans="4:33" ht="12.75">
      <c r="D175" s="66"/>
      <c r="E175" s="66"/>
      <c r="F175" s="66"/>
      <c r="M175" s="66"/>
      <c r="N175" s="66"/>
      <c r="O175" s="66"/>
      <c r="V175" s="66"/>
      <c r="W175" s="66"/>
      <c r="X175" s="66"/>
      <c r="AE175" s="66"/>
      <c r="AF175" s="66"/>
      <c r="AG175" s="66"/>
    </row>
    <row r="176" spans="4:33" ht="12.75">
      <c r="D176" s="66"/>
      <c r="E176" s="66"/>
      <c r="F176" s="66"/>
      <c r="M176" s="66"/>
      <c r="N176" s="66"/>
      <c r="O176" s="66"/>
      <c r="V176" s="66"/>
      <c r="W176" s="66"/>
      <c r="X176" s="66"/>
      <c r="AE176" s="66"/>
      <c r="AF176" s="66"/>
      <c r="AG176" s="66"/>
    </row>
    <row r="177" spans="4:33" ht="12.75">
      <c r="D177" s="66"/>
      <c r="E177" s="66"/>
      <c r="F177" s="66"/>
      <c r="M177" s="66"/>
      <c r="N177" s="66"/>
      <c r="O177" s="66"/>
      <c r="V177" s="66"/>
      <c r="W177" s="66"/>
      <c r="X177" s="66"/>
      <c r="AE177" s="66"/>
      <c r="AF177" s="66"/>
      <c r="AG177" s="66"/>
    </row>
    <row r="178" spans="4:33" ht="12.75">
      <c r="D178" s="66"/>
      <c r="E178" s="66"/>
      <c r="F178" s="66"/>
      <c r="M178" s="66"/>
      <c r="N178" s="66"/>
      <c r="O178" s="66"/>
      <c r="V178" s="66"/>
      <c r="W178" s="66"/>
      <c r="X178" s="66"/>
      <c r="AE178" s="66"/>
      <c r="AF178" s="66"/>
      <c r="AG178" s="66"/>
    </row>
    <row r="179" spans="4:33" ht="12.75">
      <c r="D179" s="66"/>
      <c r="E179" s="66"/>
      <c r="F179" s="66"/>
      <c r="M179" s="66"/>
      <c r="N179" s="66"/>
      <c r="O179" s="66"/>
      <c r="V179" s="66"/>
      <c r="W179" s="66"/>
      <c r="X179" s="66"/>
      <c r="AE179" s="66"/>
      <c r="AF179" s="66"/>
      <c r="AG179" s="66"/>
    </row>
    <row r="180" spans="4:33" ht="12.75">
      <c r="D180" s="66"/>
      <c r="E180" s="66"/>
      <c r="F180" s="66"/>
      <c r="M180" s="66"/>
      <c r="N180" s="66"/>
      <c r="O180" s="66"/>
      <c r="V180" s="66"/>
      <c r="W180" s="66"/>
      <c r="X180" s="66"/>
      <c r="AE180" s="66"/>
      <c r="AF180" s="66"/>
      <c r="AG180" s="66"/>
    </row>
    <row r="181" spans="4:33" ht="12.75">
      <c r="D181" s="66"/>
      <c r="E181" s="66"/>
      <c r="F181" s="66"/>
      <c r="M181" s="66"/>
      <c r="N181" s="66"/>
      <c r="O181" s="66"/>
      <c r="V181" s="66"/>
      <c r="W181" s="66"/>
      <c r="X181" s="66"/>
      <c r="AE181" s="66"/>
      <c r="AF181" s="66"/>
      <c r="AG181" s="66"/>
    </row>
    <row r="182" spans="4:33" ht="12.75">
      <c r="D182" s="66"/>
      <c r="E182" s="66"/>
      <c r="F182" s="66"/>
      <c r="M182" s="66"/>
      <c r="N182" s="66"/>
      <c r="O182" s="66"/>
      <c r="V182" s="66"/>
      <c r="W182" s="66"/>
      <c r="X182" s="66"/>
      <c r="AE182" s="66"/>
      <c r="AF182" s="66"/>
      <c r="AG182" s="66"/>
    </row>
    <row r="183" spans="4:33" ht="12.75">
      <c r="D183" s="66"/>
      <c r="E183" s="66"/>
      <c r="F183" s="66"/>
      <c r="M183" s="66"/>
      <c r="N183" s="66"/>
      <c r="O183" s="66"/>
      <c r="V183" s="66"/>
      <c r="W183" s="66"/>
      <c r="X183" s="66"/>
      <c r="AE183" s="66"/>
      <c r="AF183" s="66"/>
      <c r="AG183" s="66"/>
    </row>
    <row r="184" spans="4:33" ht="12.75">
      <c r="D184" s="66"/>
      <c r="E184" s="66"/>
      <c r="F184" s="66"/>
      <c r="M184" s="66"/>
      <c r="N184" s="66"/>
      <c r="O184" s="66"/>
      <c r="V184" s="66"/>
      <c r="W184" s="66"/>
      <c r="X184" s="66"/>
      <c r="AE184" s="66"/>
      <c r="AF184" s="66"/>
      <c r="AG184" s="66"/>
    </row>
    <row r="185" spans="4:33" ht="12.75">
      <c r="D185" s="66"/>
      <c r="E185" s="66"/>
      <c r="F185" s="66"/>
      <c r="M185" s="66"/>
      <c r="N185" s="66"/>
      <c r="O185" s="66"/>
      <c r="V185" s="66"/>
      <c r="W185" s="66"/>
      <c r="X185" s="66"/>
      <c r="AE185" s="66"/>
      <c r="AF185" s="66"/>
      <c r="AG185" s="66"/>
    </row>
    <row r="186" spans="4:33" ht="12.75">
      <c r="D186" s="66"/>
      <c r="E186" s="66"/>
      <c r="F186" s="66"/>
      <c r="M186" s="66"/>
      <c r="N186" s="66"/>
      <c r="O186" s="66"/>
      <c r="V186" s="66"/>
      <c r="W186" s="66"/>
      <c r="X186" s="66"/>
      <c r="AE186" s="66"/>
      <c r="AF186" s="66"/>
      <c r="AG186" s="66"/>
    </row>
    <row r="187" spans="4:33" ht="12.75">
      <c r="D187" s="66"/>
      <c r="E187" s="66"/>
      <c r="F187" s="66"/>
      <c r="M187" s="66"/>
      <c r="N187" s="66"/>
      <c r="O187" s="66"/>
      <c r="V187" s="66"/>
      <c r="W187" s="66"/>
      <c r="X187" s="66"/>
      <c r="AE187" s="66"/>
      <c r="AF187" s="66"/>
      <c r="AG187" s="66"/>
    </row>
    <row r="188" spans="4:33" ht="12.75">
      <c r="D188" s="66"/>
      <c r="E188" s="66"/>
      <c r="F188" s="66"/>
      <c r="M188" s="66"/>
      <c r="N188" s="66"/>
      <c r="O188" s="66"/>
      <c r="V188" s="66"/>
      <c r="W188" s="66"/>
      <c r="X188" s="66"/>
      <c r="AE188" s="66"/>
      <c r="AF188" s="66"/>
      <c r="AG188" s="66"/>
    </row>
    <row r="189" spans="4:33" ht="12.75">
      <c r="D189" s="66"/>
      <c r="E189" s="66"/>
      <c r="F189" s="66"/>
      <c r="M189" s="66"/>
      <c r="N189" s="66"/>
      <c r="O189" s="66"/>
      <c r="V189" s="66"/>
      <c r="W189" s="66"/>
      <c r="X189" s="66"/>
      <c r="AE189" s="66"/>
      <c r="AF189" s="66"/>
      <c r="AG189" s="66"/>
    </row>
    <row r="190" spans="4:33" ht="12.75">
      <c r="D190" s="66"/>
      <c r="E190" s="66"/>
      <c r="F190" s="66"/>
      <c r="M190" s="66"/>
      <c r="N190" s="66"/>
      <c r="O190" s="66"/>
      <c r="V190" s="66"/>
      <c r="W190" s="66"/>
      <c r="X190" s="66"/>
      <c r="AE190" s="66"/>
      <c r="AF190" s="66"/>
      <c r="AG190" s="66"/>
    </row>
    <row r="191" spans="4:33" ht="12.75">
      <c r="D191" s="66"/>
      <c r="E191" s="66"/>
      <c r="F191" s="66"/>
      <c r="M191" s="66"/>
      <c r="N191" s="66"/>
      <c r="O191" s="66"/>
      <c r="V191" s="66"/>
      <c r="W191" s="66"/>
      <c r="X191" s="66"/>
      <c r="AE191" s="66"/>
      <c r="AF191" s="66"/>
      <c r="AG191" s="66"/>
    </row>
    <row r="192" spans="4:33" ht="12.75">
      <c r="D192" s="66"/>
      <c r="E192" s="66"/>
      <c r="F192" s="66"/>
      <c r="M192" s="66"/>
      <c r="N192" s="66"/>
      <c r="O192" s="66"/>
      <c r="V192" s="66"/>
      <c r="W192" s="66"/>
      <c r="X192" s="66"/>
      <c r="AE192" s="66"/>
      <c r="AF192" s="66"/>
      <c r="AG192" s="66"/>
    </row>
    <row r="193" spans="4:33" ht="12.75">
      <c r="D193" s="66"/>
      <c r="E193" s="66"/>
      <c r="F193" s="66"/>
      <c r="M193" s="66"/>
      <c r="N193" s="66"/>
      <c r="O193" s="66"/>
      <c r="V193" s="66"/>
      <c r="W193" s="66"/>
      <c r="X193" s="66"/>
      <c r="AE193" s="66"/>
      <c r="AF193" s="66"/>
      <c r="AG193" s="66"/>
    </row>
    <row r="194" spans="4:33" ht="12.75">
      <c r="D194" s="66"/>
      <c r="E194" s="66"/>
      <c r="F194" s="66"/>
      <c r="M194" s="66"/>
      <c r="N194" s="66"/>
      <c r="O194" s="66"/>
      <c r="V194" s="66"/>
      <c r="W194" s="66"/>
      <c r="X194" s="66"/>
      <c r="AE194" s="66"/>
      <c r="AF194" s="66"/>
      <c r="AG194" s="66"/>
    </row>
    <row r="195" spans="4:33" ht="12.75">
      <c r="D195" s="66"/>
      <c r="E195" s="66"/>
      <c r="F195" s="66"/>
      <c r="M195" s="66"/>
      <c r="N195" s="66"/>
      <c r="O195" s="66"/>
      <c r="V195" s="66"/>
      <c r="W195" s="66"/>
      <c r="X195" s="66"/>
      <c r="AE195" s="66"/>
      <c r="AF195" s="66"/>
      <c r="AG195" s="66"/>
    </row>
    <row r="196" spans="4:33" ht="12.75">
      <c r="D196" s="66"/>
      <c r="E196" s="66"/>
      <c r="F196" s="66"/>
      <c r="M196" s="66"/>
      <c r="N196" s="66"/>
      <c r="O196" s="66"/>
      <c r="V196" s="66"/>
      <c r="W196" s="66"/>
      <c r="X196" s="66"/>
      <c r="AE196" s="66"/>
      <c r="AF196" s="66"/>
      <c r="AG196" s="66"/>
    </row>
    <row r="197" spans="4:33" ht="12.75">
      <c r="D197" s="66"/>
      <c r="E197" s="66"/>
      <c r="F197" s="66"/>
      <c r="M197" s="66"/>
      <c r="N197" s="66"/>
      <c r="O197" s="66"/>
      <c r="V197" s="66"/>
      <c r="W197" s="66"/>
      <c r="X197" s="66"/>
      <c r="AE197" s="66"/>
      <c r="AF197" s="66"/>
      <c r="AG197" s="66"/>
    </row>
    <row r="198" spans="4:33" ht="12.75">
      <c r="D198" s="66"/>
      <c r="E198" s="66"/>
      <c r="F198" s="66"/>
      <c r="M198" s="66"/>
      <c r="N198" s="66"/>
      <c r="O198" s="66"/>
      <c r="V198" s="66"/>
      <c r="W198" s="66"/>
      <c r="X198" s="66"/>
      <c r="AE198" s="66"/>
      <c r="AF198" s="66"/>
      <c r="AG198" s="66"/>
    </row>
    <row r="199" spans="4:33" ht="12.75">
      <c r="D199" s="66"/>
      <c r="E199" s="66"/>
      <c r="F199" s="66"/>
      <c r="M199" s="66"/>
      <c r="N199" s="66"/>
      <c r="O199" s="66"/>
      <c r="V199" s="66"/>
      <c r="W199" s="66"/>
      <c r="X199" s="66"/>
      <c r="AE199" s="66"/>
      <c r="AF199" s="66"/>
      <c r="AG199" s="66"/>
    </row>
    <row r="200" spans="4:33" ht="12.75">
      <c r="D200" s="66"/>
      <c r="E200" s="66"/>
      <c r="F200" s="66"/>
      <c r="M200" s="66"/>
      <c r="N200" s="66"/>
      <c r="O200" s="66"/>
      <c r="V200" s="66"/>
      <c r="W200" s="66"/>
      <c r="X200" s="66"/>
      <c r="AE200" s="66"/>
      <c r="AF200" s="66"/>
      <c r="AG200" s="66"/>
    </row>
    <row r="201" spans="4:33" ht="12.75">
      <c r="D201" s="66"/>
      <c r="E201" s="66"/>
      <c r="F201" s="66"/>
      <c r="M201" s="66"/>
      <c r="N201" s="66"/>
      <c r="O201" s="66"/>
      <c r="V201" s="66"/>
      <c r="W201" s="66"/>
      <c r="X201" s="66"/>
      <c r="AE201" s="66"/>
      <c r="AF201" s="66"/>
      <c r="AG201" s="66"/>
    </row>
    <row r="202" spans="4:33" ht="12.75">
      <c r="D202" s="66"/>
      <c r="E202" s="66"/>
      <c r="F202" s="66"/>
      <c r="M202" s="66"/>
      <c r="N202" s="66"/>
      <c r="O202" s="66"/>
      <c r="V202" s="66"/>
      <c r="W202" s="66"/>
      <c r="X202" s="66"/>
      <c r="AE202" s="66"/>
      <c r="AF202" s="66"/>
      <c r="AG202" s="66"/>
    </row>
    <row r="203" spans="4:33" ht="12.75">
      <c r="D203" s="66"/>
      <c r="E203" s="66"/>
      <c r="F203" s="66"/>
      <c r="M203" s="66"/>
      <c r="N203" s="66"/>
      <c r="O203" s="66"/>
      <c r="V203" s="66"/>
      <c r="W203" s="66"/>
      <c r="X203" s="66"/>
      <c r="AE203" s="66"/>
      <c r="AF203" s="66"/>
      <c r="AG203" s="66"/>
    </row>
    <row r="204" spans="4:33" ht="12.75">
      <c r="D204" s="66"/>
      <c r="E204" s="66"/>
      <c r="F204" s="66"/>
      <c r="M204" s="66"/>
      <c r="N204" s="66"/>
      <c r="O204" s="66"/>
      <c r="V204" s="66"/>
      <c r="W204" s="66"/>
      <c r="X204" s="66"/>
      <c r="AE204" s="66"/>
      <c r="AF204" s="66"/>
      <c r="AG204" s="66"/>
    </row>
    <row r="205" spans="4:33" ht="12.75">
      <c r="D205" s="66"/>
      <c r="E205" s="66"/>
      <c r="F205" s="66"/>
      <c r="M205" s="66"/>
      <c r="N205" s="66"/>
      <c r="O205" s="66"/>
      <c r="V205" s="66"/>
      <c r="W205" s="66"/>
      <c r="X205" s="66"/>
      <c r="AE205" s="66"/>
      <c r="AF205" s="66"/>
      <c r="AG205" s="66"/>
    </row>
    <row r="206" spans="4:33" ht="12.75">
      <c r="D206" s="66"/>
      <c r="E206" s="66"/>
      <c r="F206" s="66"/>
      <c r="M206" s="66"/>
      <c r="N206" s="66"/>
      <c r="O206" s="66"/>
      <c r="V206" s="66"/>
      <c r="W206" s="66"/>
      <c r="X206" s="66"/>
      <c r="AE206" s="66"/>
      <c r="AF206" s="66"/>
      <c r="AG206" s="66"/>
    </row>
    <row r="207" spans="4:33" ht="12.75">
      <c r="D207" s="66"/>
      <c r="E207" s="66"/>
      <c r="F207" s="66"/>
      <c r="M207" s="66"/>
      <c r="N207" s="66"/>
      <c r="O207" s="66"/>
      <c r="V207" s="66"/>
      <c r="W207" s="66"/>
      <c r="X207" s="66"/>
      <c r="AE207" s="66"/>
      <c r="AF207" s="66"/>
      <c r="AG207" s="66"/>
    </row>
    <row r="208" spans="4:33" ht="12.75">
      <c r="D208" s="66"/>
      <c r="E208" s="66"/>
      <c r="F208" s="66"/>
      <c r="M208" s="66"/>
      <c r="N208" s="66"/>
      <c r="O208" s="66"/>
      <c r="V208" s="66"/>
      <c r="W208" s="66"/>
      <c r="X208" s="66"/>
      <c r="AE208" s="66"/>
      <c r="AF208" s="66"/>
      <c r="AG208" s="66"/>
    </row>
    <row r="209" spans="4:33" ht="12.75">
      <c r="D209" s="66"/>
      <c r="E209" s="66"/>
      <c r="F209" s="66"/>
      <c r="M209" s="66"/>
      <c r="N209" s="66"/>
      <c r="O209" s="66"/>
      <c r="V209" s="66"/>
      <c r="W209" s="66"/>
      <c r="X209" s="66"/>
      <c r="AE209" s="66"/>
      <c r="AF209" s="66"/>
      <c r="AG209" s="66"/>
    </row>
    <row r="210" spans="4:33" ht="12.75">
      <c r="D210" s="66"/>
      <c r="E210" s="66"/>
      <c r="F210" s="66"/>
      <c r="M210" s="66"/>
      <c r="N210" s="66"/>
      <c r="O210" s="66"/>
      <c r="V210" s="66"/>
      <c r="W210" s="66"/>
      <c r="X210" s="66"/>
      <c r="AE210" s="66"/>
      <c r="AF210" s="66"/>
      <c r="AG210" s="66"/>
    </row>
    <row r="211" spans="4:33" ht="12.75">
      <c r="D211" s="66"/>
      <c r="E211" s="66"/>
      <c r="F211" s="66"/>
      <c r="M211" s="66"/>
      <c r="N211" s="66"/>
      <c r="O211" s="66"/>
      <c r="V211" s="66"/>
      <c r="W211" s="66"/>
      <c r="X211" s="66"/>
      <c r="AE211" s="66"/>
      <c r="AF211" s="66"/>
      <c r="AG211" s="66"/>
    </row>
    <row r="212" spans="4:33" ht="12.75">
      <c r="D212" s="66"/>
      <c r="E212" s="66"/>
      <c r="F212" s="66"/>
      <c r="M212" s="66"/>
      <c r="N212" s="66"/>
      <c r="O212" s="66"/>
      <c r="V212" s="66"/>
      <c r="W212" s="66"/>
      <c r="X212" s="66"/>
      <c r="AE212" s="66"/>
      <c r="AF212" s="66"/>
      <c r="AG212" s="66"/>
    </row>
    <row r="213" spans="4:33" ht="12.75">
      <c r="D213" s="66"/>
      <c r="E213" s="66"/>
      <c r="F213" s="66"/>
      <c r="M213" s="66"/>
      <c r="N213" s="66"/>
      <c r="O213" s="66"/>
      <c r="V213" s="66"/>
      <c r="W213" s="66"/>
      <c r="X213" s="66"/>
      <c r="AE213" s="66"/>
      <c r="AF213" s="66"/>
      <c r="AG213" s="66"/>
    </row>
    <row r="214" spans="4:33" ht="12.75">
      <c r="D214" s="66"/>
      <c r="E214" s="66"/>
      <c r="F214" s="66"/>
      <c r="M214" s="66"/>
      <c r="N214" s="66"/>
      <c r="O214" s="66"/>
      <c r="V214" s="66"/>
      <c r="W214" s="66"/>
      <c r="X214" s="66"/>
      <c r="AE214" s="66"/>
      <c r="AF214" s="66"/>
      <c r="AG214" s="66"/>
    </row>
    <row r="215" spans="4:33" ht="12.75">
      <c r="D215" s="66"/>
      <c r="E215" s="66"/>
      <c r="F215" s="66"/>
      <c r="M215" s="66"/>
      <c r="N215" s="66"/>
      <c r="O215" s="66"/>
      <c r="V215" s="66"/>
      <c r="W215" s="66"/>
      <c r="X215" s="66"/>
      <c r="AE215" s="66"/>
      <c r="AF215" s="66"/>
      <c r="AG215" s="66"/>
    </row>
    <row r="216" spans="4:33" ht="12.75">
      <c r="D216" s="66"/>
      <c r="E216" s="66"/>
      <c r="F216" s="66"/>
      <c r="M216" s="66"/>
      <c r="N216" s="66"/>
      <c r="O216" s="66"/>
      <c r="V216" s="66"/>
      <c r="W216" s="66"/>
      <c r="X216" s="66"/>
      <c r="AE216" s="66"/>
      <c r="AF216" s="66"/>
      <c r="AG216" s="66"/>
    </row>
    <row r="217" spans="4:33" ht="12.75">
      <c r="D217" s="66"/>
      <c r="E217" s="66"/>
      <c r="F217" s="66"/>
      <c r="M217" s="66"/>
      <c r="N217" s="66"/>
      <c r="O217" s="66"/>
      <c r="V217" s="66"/>
      <c r="W217" s="66"/>
      <c r="X217" s="66"/>
      <c r="AE217" s="66"/>
      <c r="AF217" s="66"/>
      <c r="AG217" s="66"/>
    </row>
    <row r="218" spans="4:33" ht="12.75">
      <c r="D218" s="66"/>
      <c r="E218" s="66"/>
      <c r="F218" s="66"/>
      <c r="M218" s="66"/>
      <c r="N218" s="66"/>
      <c r="O218" s="66"/>
      <c r="V218" s="66"/>
      <c r="W218" s="66"/>
      <c r="X218" s="66"/>
      <c r="AE218" s="66"/>
      <c r="AF218" s="66"/>
      <c r="AG218" s="66"/>
    </row>
    <row r="219" spans="4:33" ht="12.75">
      <c r="D219" s="66"/>
      <c r="E219" s="66"/>
      <c r="F219" s="66"/>
      <c r="M219" s="66"/>
      <c r="N219" s="66"/>
      <c r="O219" s="66"/>
      <c r="V219" s="66"/>
      <c r="W219" s="66"/>
      <c r="X219" s="66"/>
      <c r="AE219" s="66"/>
      <c r="AF219" s="66"/>
      <c r="AG219" s="66"/>
    </row>
    <row r="220" spans="4:33" ht="12.75">
      <c r="D220" s="66"/>
      <c r="E220" s="66"/>
      <c r="F220" s="66"/>
      <c r="M220" s="66"/>
      <c r="N220" s="66"/>
      <c r="O220" s="66"/>
      <c r="V220" s="66"/>
      <c r="W220" s="66"/>
      <c r="X220" s="66"/>
      <c r="AE220" s="66"/>
      <c r="AF220" s="66"/>
      <c r="AG220" s="66"/>
    </row>
    <row r="221" spans="4:33" ht="12.75">
      <c r="D221" s="66"/>
      <c r="E221" s="66"/>
      <c r="F221" s="66"/>
      <c r="M221" s="66"/>
      <c r="N221" s="66"/>
      <c r="O221" s="66"/>
      <c r="V221" s="66"/>
      <c r="W221" s="66"/>
      <c r="X221" s="66"/>
      <c r="AE221" s="66"/>
      <c r="AF221" s="66"/>
      <c r="AG221" s="66"/>
    </row>
    <row r="222" spans="4:33" ht="12.75">
      <c r="D222" s="66"/>
      <c r="E222" s="66"/>
      <c r="F222" s="66"/>
      <c r="M222" s="66"/>
      <c r="N222" s="66"/>
      <c r="O222" s="66"/>
      <c r="V222" s="66"/>
      <c r="W222" s="66"/>
      <c r="X222" s="66"/>
      <c r="AE222" s="66"/>
      <c r="AF222" s="66"/>
      <c r="AG222" s="66"/>
    </row>
    <row r="223" spans="4:33" ht="12.75">
      <c r="D223" s="66"/>
      <c r="E223" s="66"/>
      <c r="F223" s="66"/>
      <c r="M223" s="66"/>
      <c r="N223" s="66"/>
      <c r="O223" s="66"/>
      <c r="V223" s="66"/>
      <c r="W223" s="66"/>
      <c r="X223" s="66"/>
      <c r="AE223" s="66"/>
      <c r="AF223" s="66"/>
      <c r="AG223" s="66"/>
    </row>
    <row r="224" spans="4:33" ht="12.75">
      <c r="D224" s="66"/>
      <c r="E224" s="66"/>
      <c r="F224" s="66"/>
      <c r="M224" s="66"/>
      <c r="N224" s="66"/>
      <c r="O224" s="66"/>
      <c r="V224" s="66"/>
      <c r="W224" s="66"/>
      <c r="X224" s="66"/>
      <c r="AE224" s="66"/>
      <c r="AF224" s="66"/>
      <c r="AG224" s="66"/>
    </row>
    <row r="225" spans="4:33" ht="12.75">
      <c r="D225" s="66"/>
      <c r="E225" s="66"/>
      <c r="F225" s="66"/>
      <c r="M225" s="66"/>
      <c r="N225" s="66"/>
      <c r="O225" s="66"/>
      <c r="V225" s="66"/>
      <c r="W225" s="66"/>
      <c r="X225" s="66"/>
      <c r="AE225" s="66"/>
      <c r="AF225" s="66"/>
      <c r="AG225" s="66"/>
    </row>
    <row r="226" spans="4:33" ht="12.75">
      <c r="D226" s="66"/>
      <c r="E226" s="66"/>
      <c r="F226" s="66"/>
      <c r="M226" s="66"/>
      <c r="N226" s="66"/>
      <c r="O226" s="66"/>
      <c r="V226" s="66"/>
      <c r="W226" s="66"/>
      <c r="X226" s="66"/>
      <c r="AE226" s="66"/>
      <c r="AF226" s="66"/>
      <c r="AG226" s="66"/>
    </row>
    <row r="227" spans="4:33" ht="12.75">
      <c r="D227" s="66"/>
      <c r="E227" s="66"/>
      <c r="F227" s="66"/>
      <c r="M227" s="66"/>
      <c r="N227" s="66"/>
      <c r="O227" s="66"/>
      <c r="V227" s="66"/>
      <c r="W227" s="66"/>
      <c r="X227" s="66"/>
      <c r="AE227" s="66"/>
      <c r="AF227" s="66"/>
      <c r="AG227" s="66"/>
    </row>
    <row r="228" spans="4:33" ht="12.75">
      <c r="D228" s="66"/>
      <c r="E228" s="66"/>
      <c r="F228" s="66"/>
      <c r="M228" s="66"/>
      <c r="N228" s="66"/>
      <c r="O228" s="66"/>
      <c r="V228" s="66"/>
      <c r="W228" s="66"/>
      <c r="X228" s="66"/>
      <c r="AE228" s="66"/>
      <c r="AF228" s="66"/>
      <c r="AG228" s="66"/>
    </row>
    <row r="229" spans="4:33" ht="12.75">
      <c r="D229" s="66"/>
      <c r="E229" s="66"/>
      <c r="F229" s="66"/>
      <c r="M229" s="66"/>
      <c r="N229" s="66"/>
      <c r="O229" s="66"/>
      <c r="V229" s="66"/>
      <c r="W229" s="66"/>
      <c r="X229" s="66"/>
      <c r="AE229" s="66"/>
      <c r="AF229" s="66"/>
      <c r="AG229" s="66"/>
    </row>
    <row r="230" spans="4:33" ht="12.75">
      <c r="D230" s="66"/>
      <c r="E230" s="66"/>
      <c r="F230" s="66"/>
      <c r="M230" s="66"/>
      <c r="N230" s="66"/>
      <c r="O230" s="66"/>
      <c r="V230" s="66"/>
      <c r="W230" s="66"/>
      <c r="X230" s="66"/>
      <c r="AE230" s="66"/>
      <c r="AF230" s="66"/>
      <c r="AG230" s="66"/>
    </row>
    <row r="231" spans="4:33" ht="12.75">
      <c r="D231" s="66"/>
      <c r="E231" s="66"/>
      <c r="F231" s="66"/>
      <c r="M231" s="66"/>
      <c r="N231" s="66"/>
      <c r="O231" s="66"/>
      <c r="V231" s="66"/>
      <c r="W231" s="66"/>
      <c r="X231" s="66"/>
      <c r="AE231" s="66"/>
      <c r="AF231" s="66"/>
      <c r="AG231" s="66"/>
    </row>
    <row r="232" spans="4:33" ht="12.75">
      <c r="D232" s="66"/>
      <c r="E232" s="66"/>
      <c r="F232" s="66"/>
      <c r="M232" s="66"/>
      <c r="N232" s="66"/>
      <c r="O232" s="66"/>
      <c r="V232" s="66"/>
      <c r="W232" s="66"/>
      <c r="X232" s="66"/>
      <c r="AE232" s="66"/>
      <c r="AF232" s="66"/>
      <c r="AG232" s="66"/>
    </row>
    <row r="233" spans="4:33" ht="12.75">
      <c r="D233" s="66"/>
      <c r="E233" s="66"/>
      <c r="F233" s="66"/>
      <c r="M233" s="66"/>
      <c r="N233" s="66"/>
      <c r="O233" s="66"/>
      <c r="V233" s="66"/>
      <c r="W233" s="66"/>
      <c r="X233" s="66"/>
      <c r="AE233" s="66"/>
      <c r="AF233" s="66"/>
      <c r="AG233" s="66"/>
    </row>
    <row r="234" spans="4:33" ht="12.75">
      <c r="D234" s="66"/>
      <c r="E234" s="66"/>
      <c r="F234" s="66"/>
      <c r="M234" s="66"/>
      <c r="N234" s="66"/>
      <c r="O234" s="66"/>
      <c r="V234" s="66"/>
      <c r="W234" s="66"/>
      <c r="X234" s="66"/>
      <c r="AE234" s="66"/>
      <c r="AF234" s="66"/>
      <c r="AG234" s="66"/>
    </row>
    <row r="235" spans="4:33" ht="12.75">
      <c r="D235" s="66"/>
      <c r="E235" s="66"/>
      <c r="F235" s="66"/>
      <c r="M235" s="66"/>
      <c r="N235" s="66"/>
      <c r="O235" s="66"/>
      <c r="V235" s="66"/>
      <c r="W235" s="66"/>
      <c r="X235" s="66"/>
      <c r="AE235" s="66"/>
      <c r="AF235" s="66"/>
      <c r="AG235" s="66"/>
    </row>
    <row r="236" spans="4:33" ht="12.75">
      <c r="D236" s="66"/>
      <c r="E236" s="66"/>
      <c r="F236" s="66"/>
      <c r="M236" s="66"/>
      <c r="N236" s="66"/>
      <c r="O236" s="66"/>
      <c r="V236" s="66"/>
      <c r="W236" s="66"/>
      <c r="X236" s="66"/>
      <c r="AE236" s="66"/>
      <c r="AF236" s="66"/>
      <c r="AG236" s="66"/>
    </row>
    <row r="237" spans="4:33" ht="12.75">
      <c r="D237" s="66"/>
      <c r="E237" s="66"/>
      <c r="F237" s="66"/>
      <c r="M237" s="66"/>
      <c r="N237" s="66"/>
      <c r="O237" s="66"/>
      <c r="V237" s="66"/>
      <c r="W237" s="66"/>
      <c r="X237" s="66"/>
      <c r="AE237" s="66"/>
      <c r="AF237" s="66"/>
      <c r="AG237" s="66"/>
    </row>
    <row r="238" spans="4:33" ht="12.75">
      <c r="D238" s="66"/>
      <c r="E238" s="66"/>
      <c r="F238" s="66"/>
      <c r="M238" s="66"/>
      <c r="N238" s="66"/>
      <c r="O238" s="66"/>
      <c r="V238" s="66"/>
      <c r="W238" s="66"/>
      <c r="X238" s="66"/>
      <c r="AE238" s="66"/>
      <c r="AF238" s="66"/>
      <c r="AG238" s="66"/>
    </row>
    <row r="239" spans="4:33" ht="12.75">
      <c r="D239" s="66"/>
      <c r="E239" s="66"/>
      <c r="F239" s="66"/>
      <c r="M239" s="66"/>
      <c r="N239" s="66"/>
      <c r="O239" s="66"/>
      <c r="V239" s="66"/>
      <c r="W239" s="66"/>
      <c r="X239" s="66"/>
      <c r="AE239" s="66"/>
      <c r="AF239" s="66"/>
      <c r="AG239" s="66"/>
    </row>
    <row r="240" spans="4:33" ht="12.75">
      <c r="D240" s="66"/>
      <c r="E240" s="66"/>
      <c r="F240" s="66"/>
      <c r="M240" s="66"/>
      <c r="N240" s="66"/>
      <c r="O240" s="66"/>
      <c r="V240" s="66"/>
      <c r="W240" s="66"/>
      <c r="X240" s="66"/>
      <c r="AE240" s="66"/>
      <c r="AF240" s="66"/>
      <c r="AG240" s="66"/>
    </row>
    <row r="241" spans="4:33" ht="12.75">
      <c r="D241" s="66"/>
      <c r="E241" s="66"/>
      <c r="F241" s="66"/>
      <c r="M241" s="66"/>
      <c r="N241" s="66"/>
      <c r="O241" s="66"/>
      <c r="V241" s="66"/>
      <c r="W241" s="66"/>
      <c r="X241" s="66"/>
      <c r="AE241" s="66"/>
      <c r="AF241" s="66"/>
      <c r="AG241" s="66"/>
    </row>
    <row r="242" spans="4:33" ht="12.75">
      <c r="D242" s="66"/>
      <c r="E242" s="66"/>
      <c r="F242" s="66"/>
      <c r="M242" s="66"/>
      <c r="N242" s="66"/>
      <c r="O242" s="66"/>
      <c r="V242" s="66"/>
      <c r="W242" s="66"/>
      <c r="X242" s="66"/>
      <c r="AE242" s="66"/>
      <c r="AF242" s="66"/>
      <c r="AG242" s="66"/>
    </row>
    <row r="243" spans="4:33" ht="12.75">
      <c r="D243" s="66"/>
      <c r="E243" s="66"/>
      <c r="F243" s="66"/>
      <c r="M243" s="66"/>
      <c r="N243" s="66"/>
      <c r="O243" s="66"/>
      <c r="V243" s="66"/>
      <c r="W243" s="66"/>
      <c r="X243" s="66"/>
      <c r="AE243" s="66"/>
      <c r="AF243" s="66"/>
      <c r="AG243" s="66"/>
    </row>
    <row r="244" spans="4:33" ht="12.75">
      <c r="D244" s="66"/>
      <c r="E244" s="66"/>
      <c r="F244" s="66"/>
      <c r="M244" s="66"/>
      <c r="N244" s="66"/>
      <c r="O244" s="66"/>
      <c r="V244" s="66"/>
      <c r="W244" s="66"/>
      <c r="X244" s="66"/>
      <c r="AE244" s="66"/>
      <c r="AF244" s="66"/>
      <c r="AG244" s="66"/>
    </row>
    <row r="245" spans="4:33" ht="12.75">
      <c r="D245" s="66"/>
      <c r="E245" s="66"/>
      <c r="F245" s="66"/>
      <c r="M245" s="66"/>
      <c r="N245" s="66"/>
      <c r="O245" s="66"/>
      <c r="V245" s="66"/>
      <c r="W245" s="66"/>
      <c r="X245" s="66"/>
      <c r="AE245" s="66"/>
      <c r="AF245" s="66"/>
      <c r="AG245" s="66"/>
    </row>
    <row r="246" spans="4:33" ht="12.75">
      <c r="D246" s="66"/>
      <c r="E246" s="66"/>
      <c r="F246" s="66"/>
      <c r="M246" s="66"/>
      <c r="N246" s="66"/>
      <c r="O246" s="66"/>
      <c r="V246" s="66"/>
      <c r="W246" s="66"/>
      <c r="X246" s="66"/>
      <c r="AE246" s="66"/>
      <c r="AF246" s="66"/>
      <c r="AG246" s="66"/>
    </row>
    <row r="247" spans="4:33" ht="12.75">
      <c r="D247" s="66"/>
      <c r="E247" s="66"/>
      <c r="F247" s="66"/>
      <c r="M247" s="66"/>
      <c r="N247" s="66"/>
      <c r="O247" s="66"/>
      <c r="V247" s="66"/>
      <c r="W247" s="66"/>
      <c r="X247" s="66"/>
      <c r="AE247" s="66"/>
      <c r="AF247" s="66"/>
      <c r="AG247" s="66"/>
    </row>
    <row r="248" spans="4:33" ht="12.75">
      <c r="D248" s="66"/>
      <c r="E248" s="66"/>
      <c r="F248" s="66"/>
      <c r="M248" s="66"/>
      <c r="N248" s="66"/>
      <c r="O248" s="66"/>
      <c r="V248" s="66"/>
      <c r="W248" s="66"/>
      <c r="X248" s="66"/>
      <c r="AE248" s="66"/>
      <c r="AF248" s="66"/>
      <c r="AG248" s="66"/>
    </row>
    <row r="249" spans="4:33" ht="12.75">
      <c r="D249" s="66"/>
      <c r="E249" s="66"/>
      <c r="F249" s="66"/>
      <c r="M249" s="66"/>
      <c r="N249" s="66"/>
      <c r="O249" s="66"/>
      <c r="V249" s="66"/>
      <c r="W249" s="66"/>
      <c r="X249" s="66"/>
      <c r="AE249" s="66"/>
      <c r="AF249" s="66"/>
      <c r="AG249" s="66"/>
    </row>
    <row r="250" spans="4:33" ht="12.75">
      <c r="D250" s="66"/>
      <c r="E250" s="66"/>
      <c r="F250" s="66"/>
      <c r="M250" s="66"/>
      <c r="N250" s="66"/>
      <c r="O250" s="66"/>
      <c r="V250" s="66"/>
      <c r="W250" s="66"/>
      <c r="X250" s="66"/>
      <c r="AE250" s="66"/>
      <c r="AF250" s="66"/>
      <c r="AG250" s="66"/>
    </row>
    <row r="251" spans="4:33" ht="12.75">
      <c r="D251" s="66"/>
      <c r="E251" s="66"/>
      <c r="F251" s="66"/>
      <c r="M251" s="66"/>
      <c r="N251" s="66"/>
      <c r="O251" s="66"/>
      <c r="V251" s="66"/>
      <c r="W251" s="66"/>
      <c r="X251" s="66"/>
      <c r="AE251" s="66"/>
      <c r="AF251" s="66"/>
      <c r="AG251" s="66"/>
    </row>
    <row r="252" spans="4:33" ht="12.75">
      <c r="D252" s="66"/>
      <c r="E252" s="66"/>
      <c r="F252" s="66"/>
      <c r="M252" s="66"/>
      <c r="N252" s="66"/>
      <c r="O252" s="66"/>
      <c r="V252" s="66"/>
      <c r="W252" s="66"/>
      <c r="X252" s="66"/>
      <c r="AE252" s="66"/>
      <c r="AF252" s="66"/>
      <c r="AG252" s="66"/>
    </row>
    <row r="253" spans="4:33" ht="12.75">
      <c r="D253" s="66"/>
      <c r="E253" s="66"/>
      <c r="F253" s="66"/>
      <c r="M253" s="66"/>
      <c r="N253" s="66"/>
      <c r="O253" s="66"/>
      <c r="V253" s="66"/>
      <c r="W253" s="66"/>
      <c r="X253" s="66"/>
      <c r="AE253" s="66"/>
      <c r="AF253" s="66"/>
      <c r="AG253" s="66"/>
    </row>
    <row r="254" spans="4:33" ht="12.75">
      <c r="D254" s="66"/>
      <c r="E254" s="66"/>
      <c r="F254" s="66"/>
      <c r="M254" s="66"/>
      <c r="N254" s="66"/>
      <c r="O254" s="66"/>
      <c r="V254" s="66"/>
      <c r="W254" s="66"/>
      <c r="X254" s="66"/>
      <c r="AE254" s="66"/>
      <c r="AF254" s="66"/>
      <c r="AG254" s="66"/>
    </row>
    <row r="255" spans="4:33" ht="12.75">
      <c r="D255" s="66"/>
      <c r="E255" s="66"/>
      <c r="F255" s="66"/>
      <c r="M255" s="66"/>
      <c r="N255" s="66"/>
      <c r="O255" s="66"/>
      <c r="V255" s="66"/>
      <c r="W255" s="66"/>
      <c r="X255" s="66"/>
      <c r="AE255" s="66"/>
      <c r="AF255" s="66"/>
      <c r="AG255" s="66"/>
    </row>
    <row r="256" spans="4:33" ht="12.75">
      <c r="D256" s="66"/>
      <c r="E256" s="66"/>
      <c r="F256" s="66"/>
      <c r="M256" s="66"/>
      <c r="N256" s="66"/>
      <c r="O256" s="66"/>
      <c r="V256" s="66"/>
      <c r="W256" s="66"/>
      <c r="X256" s="66"/>
      <c r="AE256" s="66"/>
      <c r="AF256" s="66"/>
      <c r="AG256" s="66"/>
    </row>
    <row r="257" spans="4:33" ht="12.75">
      <c r="D257" s="66"/>
      <c r="E257" s="66"/>
      <c r="F257" s="66"/>
      <c r="M257" s="66"/>
      <c r="N257" s="66"/>
      <c r="O257" s="66"/>
      <c r="V257" s="66"/>
      <c r="W257" s="66"/>
      <c r="X257" s="66"/>
      <c r="AE257" s="66"/>
      <c r="AF257" s="66"/>
      <c r="AG257" s="66"/>
    </row>
    <row r="258" spans="4:33" ht="12.75">
      <c r="D258" s="66"/>
      <c r="E258" s="66"/>
      <c r="F258" s="66"/>
      <c r="M258" s="66"/>
      <c r="N258" s="66"/>
      <c r="O258" s="66"/>
      <c r="V258" s="66"/>
      <c r="W258" s="66"/>
      <c r="X258" s="66"/>
      <c r="AE258" s="66"/>
      <c r="AF258" s="66"/>
      <c r="AG258" s="66"/>
    </row>
    <row r="259" spans="4:33" ht="12.75">
      <c r="D259" s="66"/>
      <c r="E259" s="66"/>
      <c r="F259" s="66"/>
      <c r="M259" s="66"/>
      <c r="N259" s="66"/>
      <c r="O259" s="66"/>
      <c r="V259" s="66"/>
      <c r="W259" s="66"/>
      <c r="X259" s="66"/>
      <c r="AE259" s="66"/>
      <c r="AF259" s="66"/>
      <c r="AG259" s="66"/>
    </row>
    <row r="260" spans="4:33" ht="12.75">
      <c r="D260" s="66"/>
      <c r="E260" s="66"/>
      <c r="F260" s="66"/>
      <c r="M260" s="66"/>
      <c r="N260" s="66"/>
      <c r="O260" s="66"/>
      <c r="V260" s="66"/>
      <c r="W260" s="66"/>
      <c r="X260" s="66"/>
      <c r="AE260" s="66"/>
      <c r="AF260" s="66"/>
      <c r="AG260" s="66"/>
    </row>
    <row r="261" spans="4:33" ht="12.75">
      <c r="D261" s="66"/>
      <c r="E261" s="66"/>
      <c r="F261" s="66"/>
      <c r="M261" s="66"/>
      <c r="N261" s="66"/>
      <c r="O261" s="66"/>
      <c r="V261" s="66"/>
      <c r="W261" s="66"/>
      <c r="X261" s="66"/>
      <c r="AE261" s="66"/>
      <c r="AF261" s="66"/>
      <c r="AG261" s="66"/>
    </row>
    <row r="262" spans="4:33" ht="12.75">
      <c r="D262" s="66"/>
      <c r="E262" s="66"/>
      <c r="F262" s="66"/>
      <c r="M262" s="66"/>
      <c r="N262" s="66"/>
      <c r="O262" s="66"/>
      <c r="V262" s="66"/>
      <c r="W262" s="66"/>
      <c r="X262" s="66"/>
      <c r="AE262" s="66"/>
      <c r="AF262" s="66"/>
      <c r="AG262" s="66"/>
    </row>
    <row r="263" spans="4:33" ht="12.75">
      <c r="D263" s="66"/>
      <c r="E263" s="66"/>
      <c r="F263" s="66"/>
      <c r="M263" s="66"/>
      <c r="N263" s="66"/>
      <c r="O263" s="66"/>
      <c r="V263" s="66"/>
      <c r="W263" s="66"/>
      <c r="X263" s="66"/>
      <c r="AE263" s="66"/>
      <c r="AF263" s="66"/>
      <c r="AG263" s="66"/>
    </row>
    <row r="264" spans="4:33" ht="12.75">
      <c r="D264" s="66"/>
      <c r="E264" s="66"/>
      <c r="F264" s="66"/>
      <c r="M264" s="66"/>
      <c r="N264" s="66"/>
      <c r="O264" s="66"/>
      <c r="V264" s="66"/>
      <c r="W264" s="66"/>
      <c r="X264" s="66"/>
      <c r="AE264" s="66"/>
      <c r="AF264" s="66"/>
      <c r="AG264" s="66"/>
    </row>
    <row r="265" spans="4:33" ht="12.75">
      <c r="D265" s="66"/>
      <c r="E265" s="66"/>
      <c r="F265" s="66"/>
      <c r="M265" s="66"/>
      <c r="N265" s="66"/>
      <c r="O265" s="66"/>
      <c r="V265" s="66"/>
      <c r="W265" s="66"/>
      <c r="X265" s="66"/>
      <c r="AE265" s="66"/>
      <c r="AF265" s="66"/>
      <c r="AG265" s="66"/>
    </row>
    <row r="266" spans="4:33" ht="12.75">
      <c r="D266" s="66"/>
      <c r="E266" s="66"/>
      <c r="F266" s="66"/>
      <c r="M266" s="66"/>
      <c r="N266" s="66"/>
      <c r="O266" s="66"/>
      <c r="V266" s="66"/>
      <c r="W266" s="66"/>
      <c r="X266" s="66"/>
      <c r="AE266" s="66"/>
      <c r="AF266" s="66"/>
      <c r="AG266" s="66"/>
    </row>
    <row r="267" spans="4:33" ht="12.75">
      <c r="D267" s="66"/>
      <c r="E267" s="66"/>
      <c r="F267" s="66"/>
      <c r="M267" s="66"/>
      <c r="N267" s="66"/>
      <c r="O267" s="66"/>
      <c r="V267" s="66"/>
      <c r="W267" s="66"/>
      <c r="X267" s="66"/>
      <c r="AE267" s="66"/>
      <c r="AF267" s="66"/>
      <c r="AG267" s="66"/>
    </row>
    <row r="268" spans="4:33" ht="12.75">
      <c r="D268" s="66"/>
      <c r="E268" s="66"/>
      <c r="F268" s="66"/>
      <c r="M268" s="66"/>
      <c r="N268" s="66"/>
      <c r="O268" s="66"/>
      <c r="V268" s="66"/>
      <c r="W268" s="66"/>
      <c r="X268" s="66"/>
      <c r="AE268" s="66"/>
      <c r="AF268" s="66"/>
      <c r="AG268" s="66"/>
    </row>
    <row r="269" spans="4:33" ht="12.75">
      <c r="D269" s="66"/>
      <c r="E269" s="66"/>
      <c r="F269" s="66"/>
      <c r="M269" s="66"/>
      <c r="N269" s="66"/>
      <c r="O269" s="66"/>
      <c r="V269" s="66"/>
      <c r="W269" s="66"/>
      <c r="X269" s="66"/>
      <c r="AE269" s="66"/>
      <c r="AF269" s="66"/>
      <c r="AG269" s="66"/>
    </row>
    <row r="270" spans="4:33" ht="12.75">
      <c r="D270" s="66"/>
      <c r="E270" s="66"/>
      <c r="F270" s="66"/>
      <c r="M270" s="66"/>
      <c r="N270" s="66"/>
      <c r="O270" s="66"/>
      <c r="V270" s="66"/>
      <c r="W270" s="66"/>
      <c r="X270" s="66"/>
      <c r="AE270" s="66"/>
      <c r="AF270" s="66"/>
      <c r="AG270" s="66"/>
    </row>
    <row r="271" spans="4:33" ht="12.75">
      <c r="D271" s="66"/>
      <c r="E271" s="66"/>
      <c r="F271" s="66"/>
      <c r="M271" s="66"/>
      <c r="N271" s="66"/>
      <c r="O271" s="66"/>
      <c r="V271" s="66"/>
      <c r="W271" s="66"/>
      <c r="X271" s="66"/>
      <c r="AE271" s="66"/>
      <c r="AF271" s="66"/>
      <c r="AG271" s="66"/>
    </row>
    <row r="272" spans="4:33" ht="12.75">
      <c r="D272" s="66"/>
      <c r="E272" s="66"/>
      <c r="F272" s="66"/>
      <c r="M272" s="66"/>
      <c r="N272" s="66"/>
      <c r="O272" s="66"/>
      <c r="V272" s="66"/>
      <c r="W272" s="66"/>
      <c r="X272" s="66"/>
      <c r="AE272" s="66"/>
      <c r="AF272" s="66"/>
      <c r="AG272" s="66"/>
    </row>
    <row r="273" spans="4:33" ht="12.75">
      <c r="D273" s="66"/>
      <c r="E273" s="66"/>
      <c r="F273" s="66"/>
      <c r="M273" s="66"/>
      <c r="N273" s="66"/>
      <c r="O273" s="66"/>
      <c r="V273" s="66"/>
      <c r="W273" s="66"/>
      <c r="X273" s="66"/>
      <c r="AE273" s="66"/>
      <c r="AF273" s="66"/>
      <c r="AG273" s="66"/>
    </row>
    <row r="274" spans="4:33" ht="12.75">
      <c r="D274" s="66"/>
      <c r="E274" s="66"/>
      <c r="F274" s="66"/>
      <c r="M274" s="66"/>
      <c r="N274" s="66"/>
      <c r="O274" s="66"/>
      <c r="V274" s="66"/>
      <c r="W274" s="66"/>
      <c r="X274" s="66"/>
      <c r="AE274" s="66"/>
      <c r="AF274" s="66"/>
      <c r="AG274" s="66"/>
    </row>
    <row r="275" spans="4:33" ht="12.75">
      <c r="D275" s="66"/>
      <c r="E275" s="66"/>
      <c r="F275" s="66"/>
      <c r="M275" s="66"/>
      <c r="N275" s="66"/>
      <c r="O275" s="66"/>
      <c r="V275" s="66"/>
      <c r="W275" s="66"/>
      <c r="X275" s="66"/>
      <c r="AE275" s="66"/>
      <c r="AF275" s="66"/>
      <c r="AG275" s="66"/>
    </row>
    <row r="276" spans="4:33" ht="12.75">
      <c r="D276" s="66"/>
      <c r="E276" s="66"/>
      <c r="F276" s="66"/>
      <c r="M276" s="66"/>
      <c r="N276" s="66"/>
      <c r="O276" s="66"/>
      <c r="V276" s="66"/>
      <c r="W276" s="66"/>
      <c r="X276" s="66"/>
      <c r="AE276" s="66"/>
      <c r="AF276" s="66"/>
      <c r="AG276" s="66"/>
    </row>
    <row r="277" spans="4:33" ht="12.75">
      <c r="D277" s="66"/>
      <c r="E277" s="66"/>
      <c r="F277" s="66"/>
      <c r="M277" s="66"/>
      <c r="N277" s="66"/>
      <c r="O277" s="66"/>
      <c r="V277" s="66"/>
      <c r="W277" s="66"/>
      <c r="X277" s="66"/>
      <c r="AE277" s="66"/>
      <c r="AF277" s="66"/>
      <c r="AG277" s="66"/>
    </row>
    <row r="278" spans="4:33" ht="12.75">
      <c r="D278" s="66"/>
      <c r="E278" s="66"/>
      <c r="F278" s="66"/>
      <c r="M278" s="66"/>
      <c r="N278" s="66"/>
      <c r="O278" s="66"/>
      <c r="V278" s="66"/>
      <c r="W278" s="66"/>
      <c r="X278" s="66"/>
      <c r="AE278" s="66"/>
      <c r="AF278" s="66"/>
      <c r="AG278" s="66"/>
    </row>
    <row r="279" spans="4:33" ht="12.75">
      <c r="D279" s="66"/>
      <c r="E279" s="66"/>
      <c r="F279" s="66"/>
      <c r="M279" s="66"/>
      <c r="N279" s="66"/>
      <c r="O279" s="66"/>
      <c r="V279" s="66"/>
      <c r="W279" s="66"/>
      <c r="X279" s="66"/>
      <c r="AE279" s="66"/>
      <c r="AF279" s="66"/>
      <c r="AG279" s="66"/>
    </row>
    <row r="280" spans="4:33" ht="12.75">
      <c r="D280" s="66"/>
      <c r="E280" s="66"/>
      <c r="F280" s="66"/>
      <c r="M280" s="66"/>
      <c r="N280" s="66"/>
      <c r="O280" s="66"/>
      <c r="V280" s="66"/>
      <c r="W280" s="66"/>
      <c r="X280" s="66"/>
      <c r="AE280" s="66"/>
      <c r="AF280" s="66"/>
      <c r="AG280" s="66"/>
    </row>
    <row r="281" spans="4:33" ht="12.75">
      <c r="D281" s="66"/>
      <c r="E281" s="66"/>
      <c r="F281" s="66"/>
      <c r="M281" s="66"/>
      <c r="N281" s="66"/>
      <c r="O281" s="66"/>
      <c r="V281" s="66"/>
      <c r="W281" s="66"/>
      <c r="X281" s="66"/>
      <c r="AE281" s="66"/>
      <c r="AF281" s="66"/>
      <c r="AG281" s="66"/>
    </row>
    <row r="282" spans="4:33" ht="12.75">
      <c r="D282" s="66"/>
      <c r="E282" s="66"/>
      <c r="F282" s="66"/>
      <c r="M282" s="66"/>
      <c r="N282" s="66"/>
      <c r="O282" s="66"/>
      <c r="V282" s="66"/>
      <c r="W282" s="66"/>
      <c r="X282" s="66"/>
      <c r="AE282" s="66"/>
      <c r="AF282" s="66"/>
      <c r="AG282" s="66"/>
    </row>
    <row r="283" spans="4:33" ht="12.75">
      <c r="D283" s="66"/>
      <c r="E283" s="66"/>
      <c r="F283" s="66"/>
      <c r="M283" s="66"/>
      <c r="N283" s="66"/>
      <c r="O283" s="66"/>
      <c r="V283" s="66"/>
      <c r="W283" s="66"/>
      <c r="X283" s="66"/>
      <c r="AE283" s="66"/>
      <c r="AF283" s="66"/>
      <c r="AG283" s="66"/>
    </row>
    <row r="284" spans="4:33" ht="12.75">
      <c r="D284" s="66"/>
      <c r="E284" s="66"/>
      <c r="F284" s="66"/>
      <c r="M284" s="66"/>
      <c r="N284" s="66"/>
      <c r="O284" s="66"/>
      <c r="V284" s="66"/>
      <c r="W284" s="66"/>
      <c r="X284" s="66"/>
      <c r="AE284" s="66"/>
      <c r="AF284" s="66"/>
      <c r="AG284" s="66"/>
    </row>
    <row r="285" spans="4:33" ht="12.75">
      <c r="D285" s="66"/>
      <c r="E285" s="66"/>
      <c r="F285" s="66"/>
      <c r="M285" s="66"/>
      <c r="N285" s="66"/>
      <c r="O285" s="66"/>
      <c r="V285" s="66"/>
      <c r="W285" s="66"/>
      <c r="X285" s="66"/>
      <c r="AE285" s="66"/>
      <c r="AF285" s="66"/>
      <c r="AG285" s="66"/>
    </row>
    <row r="286" spans="4:33" ht="12.75">
      <c r="D286" s="66"/>
      <c r="E286" s="66"/>
      <c r="F286" s="66"/>
      <c r="M286" s="66"/>
      <c r="N286" s="66"/>
      <c r="O286" s="66"/>
      <c r="V286" s="66"/>
      <c r="W286" s="66"/>
      <c r="X286" s="66"/>
      <c r="AE286" s="66"/>
      <c r="AF286" s="66"/>
      <c r="AG286" s="66"/>
    </row>
    <row r="287" spans="4:33" ht="12.75">
      <c r="D287" s="66"/>
      <c r="E287" s="66"/>
      <c r="F287" s="66"/>
      <c r="M287" s="66"/>
      <c r="N287" s="66"/>
      <c r="O287" s="66"/>
      <c r="V287" s="66"/>
      <c r="W287" s="66"/>
      <c r="X287" s="66"/>
      <c r="AE287" s="66"/>
      <c r="AF287" s="66"/>
      <c r="AG287" s="66"/>
    </row>
    <row r="288" spans="4:33" ht="12.75">
      <c r="D288" s="66"/>
      <c r="E288" s="66"/>
      <c r="F288" s="66"/>
      <c r="M288" s="66"/>
      <c r="N288" s="66"/>
      <c r="O288" s="66"/>
      <c r="V288" s="66"/>
      <c r="W288" s="66"/>
      <c r="X288" s="66"/>
      <c r="AE288" s="66"/>
      <c r="AF288" s="66"/>
      <c r="AG288" s="66"/>
    </row>
    <row r="289" spans="4:33" ht="12.75">
      <c r="D289" s="66"/>
      <c r="E289" s="66"/>
      <c r="F289" s="66"/>
      <c r="M289" s="66"/>
      <c r="N289" s="66"/>
      <c r="O289" s="66"/>
      <c r="V289" s="66"/>
      <c r="W289" s="66"/>
      <c r="X289" s="66"/>
      <c r="AE289" s="66"/>
      <c r="AF289" s="66"/>
      <c r="AG289" s="66"/>
    </row>
    <row r="290" spans="4:33" ht="12.75">
      <c r="D290" s="66"/>
      <c r="E290" s="66"/>
      <c r="F290" s="66"/>
      <c r="M290" s="66"/>
      <c r="N290" s="66"/>
      <c r="O290" s="66"/>
      <c r="V290" s="66"/>
      <c r="W290" s="66"/>
      <c r="X290" s="66"/>
      <c r="AE290" s="66"/>
      <c r="AF290" s="66"/>
      <c r="AG290" s="66"/>
    </row>
    <row r="291" spans="4:33" ht="12.75">
      <c r="D291" s="66"/>
      <c r="E291" s="66"/>
      <c r="F291" s="66"/>
      <c r="M291" s="66"/>
      <c r="N291" s="66"/>
      <c r="O291" s="66"/>
      <c r="V291" s="66"/>
      <c r="W291" s="66"/>
      <c r="X291" s="66"/>
      <c r="AE291" s="66"/>
      <c r="AF291" s="66"/>
      <c r="AG291" s="66"/>
    </row>
    <row r="292" spans="4:33" ht="12.75">
      <c r="D292" s="66"/>
      <c r="E292" s="66"/>
      <c r="F292" s="66"/>
      <c r="M292" s="66"/>
      <c r="N292" s="66"/>
      <c r="O292" s="66"/>
      <c r="V292" s="66"/>
      <c r="W292" s="66"/>
      <c r="X292" s="66"/>
      <c r="AE292" s="66"/>
      <c r="AF292" s="66"/>
      <c r="AG292" s="66"/>
    </row>
    <row r="293" spans="4:33" ht="12.75">
      <c r="D293" s="66"/>
      <c r="E293" s="66"/>
      <c r="F293" s="66"/>
      <c r="M293" s="66"/>
      <c r="N293" s="66"/>
      <c r="O293" s="66"/>
      <c r="V293" s="66"/>
      <c r="W293" s="66"/>
      <c r="X293" s="66"/>
      <c r="AE293" s="66"/>
      <c r="AF293" s="66"/>
      <c r="AG293" s="66"/>
    </row>
    <row r="294" spans="4:33" ht="12.75">
      <c r="D294" s="66"/>
      <c r="E294" s="66"/>
      <c r="F294" s="66"/>
      <c r="M294" s="66"/>
      <c r="N294" s="66"/>
      <c r="O294" s="66"/>
      <c r="V294" s="66"/>
      <c r="W294" s="66"/>
      <c r="X294" s="66"/>
      <c r="AE294" s="66"/>
      <c r="AF294" s="66"/>
      <c r="AG294" s="66"/>
    </row>
    <row r="295" spans="4:33" ht="12.75">
      <c r="D295" s="66"/>
      <c r="E295" s="66"/>
      <c r="F295" s="66"/>
      <c r="M295" s="66"/>
      <c r="N295" s="66"/>
      <c r="O295" s="66"/>
      <c r="V295" s="66"/>
      <c r="W295" s="66"/>
      <c r="X295" s="66"/>
      <c r="AE295" s="66"/>
      <c r="AF295" s="66"/>
      <c r="AG295" s="66"/>
    </row>
    <row r="296" spans="4:33" ht="12.75">
      <c r="D296" s="66"/>
      <c r="E296" s="66"/>
      <c r="F296" s="66"/>
      <c r="M296" s="66"/>
      <c r="N296" s="66"/>
      <c r="O296" s="66"/>
      <c r="V296" s="66"/>
      <c r="W296" s="66"/>
      <c r="X296" s="66"/>
      <c r="AE296" s="66"/>
      <c r="AF296" s="66"/>
      <c r="AG296" s="66"/>
    </row>
    <row r="297" spans="4:33" ht="12.75">
      <c r="D297" s="66"/>
      <c r="E297" s="66"/>
      <c r="F297" s="66"/>
      <c r="M297" s="66"/>
      <c r="N297" s="66"/>
      <c r="O297" s="66"/>
      <c r="V297" s="66"/>
      <c r="W297" s="66"/>
      <c r="X297" s="66"/>
      <c r="AE297" s="66"/>
      <c r="AF297" s="66"/>
      <c r="AG297" s="66"/>
    </row>
    <row r="298" spans="4:33" ht="12.75">
      <c r="D298" s="66"/>
      <c r="E298" s="66"/>
      <c r="F298" s="66"/>
      <c r="M298" s="66"/>
      <c r="N298" s="66"/>
      <c r="O298" s="66"/>
      <c r="V298" s="66"/>
      <c r="W298" s="66"/>
      <c r="X298" s="66"/>
      <c r="AE298" s="66"/>
      <c r="AF298" s="66"/>
      <c r="AG298" s="66"/>
    </row>
    <row r="299" spans="4:33" ht="12.75">
      <c r="D299" s="66"/>
      <c r="E299" s="66"/>
      <c r="F299" s="66"/>
      <c r="M299" s="66"/>
      <c r="N299" s="66"/>
      <c r="O299" s="66"/>
      <c r="V299" s="66"/>
      <c r="W299" s="66"/>
      <c r="X299" s="66"/>
      <c r="AE299" s="66"/>
      <c r="AF299" s="66"/>
      <c r="AG299" s="66"/>
    </row>
    <row r="300" spans="4:33" ht="12.75">
      <c r="D300" s="66"/>
      <c r="E300" s="66"/>
      <c r="F300" s="66"/>
      <c r="M300" s="66"/>
      <c r="N300" s="66"/>
      <c r="O300" s="66"/>
      <c r="V300" s="66"/>
      <c r="W300" s="66"/>
      <c r="X300" s="66"/>
      <c r="AE300" s="66"/>
      <c r="AF300" s="66"/>
      <c r="AG300" s="66"/>
    </row>
    <row r="301" spans="4:33" ht="12.75">
      <c r="D301" s="66"/>
      <c r="E301" s="66"/>
      <c r="F301" s="66"/>
      <c r="M301" s="66"/>
      <c r="N301" s="66"/>
      <c r="O301" s="66"/>
      <c r="V301" s="66"/>
      <c r="W301" s="66"/>
      <c r="X301" s="66"/>
      <c r="AE301" s="66"/>
      <c r="AF301" s="66"/>
      <c r="AG301" s="66"/>
    </row>
    <row r="302" spans="4:33" ht="12.75">
      <c r="D302" s="66"/>
      <c r="E302" s="66"/>
      <c r="F302" s="66"/>
      <c r="M302" s="66"/>
      <c r="N302" s="66"/>
      <c r="O302" s="66"/>
      <c r="V302" s="66"/>
      <c r="W302" s="66"/>
      <c r="X302" s="66"/>
      <c r="AE302" s="66"/>
      <c r="AF302" s="66"/>
      <c r="AG302" s="66"/>
    </row>
    <row r="303" spans="4:33" ht="12.75">
      <c r="D303" s="66"/>
      <c r="E303" s="66"/>
      <c r="F303" s="66"/>
      <c r="M303" s="66"/>
      <c r="N303" s="66"/>
      <c r="O303" s="66"/>
      <c r="V303" s="66"/>
      <c r="W303" s="66"/>
      <c r="X303" s="66"/>
      <c r="AE303" s="66"/>
      <c r="AF303" s="66"/>
      <c r="AG303" s="66"/>
    </row>
    <row r="304" spans="4:33" ht="12.75">
      <c r="D304" s="66"/>
      <c r="E304" s="66"/>
      <c r="F304" s="66"/>
      <c r="M304" s="66"/>
      <c r="N304" s="66"/>
      <c r="O304" s="66"/>
      <c r="V304" s="66"/>
      <c r="W304" s="66"/>
      <c r="X304" s="66"/>
      <c r="AE304" s="66"/>
      <c r="AF304" s="66"/>
      <c r="AG304" s="66"/>
    </row>
    <row r="305" spans="4:33" ht="12.75">
      <c r="D305" s="66"/>
      <c r="E305" s="66"/>
      <c r="F305" s="66"/>
      <c r="M305" s="66"/>
      <c r="N305" s="66"/>
      <c r="O305" s="66"/>
      <c r="V305" s="66"/>
      <c r="W305" s="66"/>
      <c r="X305" s="66"/>
      <c r="AE305" s="66"/>
      <c r="AF305" s="66"/>
      <c r="AG305" s="66"/>
    </row>
    <row r="306" spans="4:33" ht="12.75">
      <c r="D306" s="66"/>
      <c r="E306" s="66"/>
      <c r="F306" s="66"/>
      <c r="M306" s="66"/>
      <c r="N306" s="66"/>
      <c r="O306" s="66"/>
      <c r="V306" s="66"/>
      <c r="W306" s="66"/>
      <c r="X306" s="66"/>
      <c r="AE306" s="66"/>
      <c r="AF306" s="66"/>
      <c r="AG306" s="66"/>
    </row>
    <row r="307" spans="4:33" ht="12.75">
      <c r="D307" s="66"/>
      <c r="E307" s="66"/>
      <c r="F307" s="66"/>
      <c r="M307" s="66"/>
      <c r="N307" s="66"/>
      <c r="O307" s="66"/>
      <c r="V307" s="66"/>
      <c r="W307" s="66"/>
      <c r="X307" s="66"/>
      <c r="AE307" s="66"/>
      <c r="AF307" s="66"/>
      <c r="AG307" s="66"/>
    </row>
    <row r="308" spans="4:33" ht="12.75">
      <c r="D308" s="66"/>
      <c r="E308" s="66"/>
      <c r="F308" s="66"/>
      <c r="M308" s="66"/>
      <c r="N308" s="66"/>
      <c r="O308" s="66"/>
      <c r="V308" s="66"/>
      <c r="W308" s="66"/>
      <c r="X308" s="66"/>
      <c r="AE308" s="66"/>
      <c r="AF308" s="66"/>
      <c r="AG308" s="66"/>
    </row>
    <row r="309" spans="4:33" ht="12.75">
      <c r="D309" s="66"/>
      <c r="E309" s="66"/>
      <c r="F309" s="66"/>
      <c r="M309" s="66"/>
      <c r="N309" s="66"/>
      <c r="O309" s="66"/>
      <c r="V309" s="66"/>
      <c r="W309" s="66"/>
      <c r="X309" s="66"/>
      <c r="AE309" s="66"/>
      <c r="AF309" s="66"/>
      <c r="AG309" s="66"/>
    </row>
    <row r="310" spans="4:33" ht="12.75">
      <c r="D310" s="66"/>
      <c r="E310" s="66"/>
      <c r="F310" s="66"/>
      <c r="M310" s="66"/>
      <c r="N310" s="66"/>
      <c r="O310" s="66"/>
      <c r="V310" s="66"/>
      <c r="W310" s="66"/>
      <c r="X310" s="66"/>
      <c r="AE310" s="66"/>
      <c r="AF310" s="66"/>
      <c r="AG310" s="66"/>
    </row>
    <row r="311" spans="4:33" ht="12.75">
      <c r="D311" s="66"/>
      <c r="E311" s="66"/>
      <c r="F311" s="66"/>
      <c r="M311" s="66"/>
      <c r="N311" s="66"/>
      <c r="O311" s="66"/>
      <c r="V311" s="66"/>
      <c r="W311" s="66"/>
      <c r="X311" s="66"/>
      <c r="AE311" s="66"/>
      <c r="AF311" s="66"/>
      <c r="AG311" s="66"/>
    </row>
    <row r="312" spans="4:33" ht="12.75">
      <c r="D312" s="66"/>
      <c r="E312" s="66"/>
      <c r="F312" s="66"/>
      <c r="M312" s="66"/>
      <c r="N312" s="66"/>
      <c r="O312" s="66"/>
      <c r="V312" s="66"/>
      <c r="W312" s="66"/>
      <c r="X312" s="66"/>
      <c r="AE312" s="66"/>
      <c r="AF312" s="66"/>
      <c r="AG312" s="66"/>
    </row>
    <row r="313" spans="4:33" ht="12.75">
      <c r="D313" s="66"/>
      <c r="E313" s="66"/>
      <c r="F313" s="66"/>
      <c r="M313" s="66"/>
      <c r="N313" s="66"/>
      <c r="O313" s="66"/>
      <c r="V313" s="66"/>
      <c r="W313" s="66"/>
      <c r="X313" s="66"/>
      <c r="AE313" s="66"/>
      <c r="AF313" s="66"/>
      <c r="AG313" s="66"/>
    </row>
    <row r="314" spans="4:33" ht="12.75">
      <c r="D314" s="66"/>
      <c r="E314" s="66"/>
      <c r="F314" s="66"/>
      <c r="M314" s="66"/>
      <c r="N314" s="66"/>
      <c r="O314" s="66"/>
      <c r="V314" s="66"/>
      <c r="W314" s="66"/>
      <c r="X314" s="66"/>
      <c r="AE314" s="66"/>
      <c r="AF314" s="66"/>
      <c r="AG314" s="66"/>
    </row>
    <row r="315" spans="4:33" ht="12.75">
      <c r="D315" s="66"/>
      <c r="E315" s="66"/>
      <c r="F315" s="66"/>
      <c r="M315" s="66"/>
      <c r="N315" s="66"/>
      <c r="O315" s="66"/>
      <c r="V315" s="66"/>
      <c r="W315" s="66"/>
      <c r="X315" s="66"/>
      <c r="AE315" s="66"/>
      <c r="AF315" s="66"/>
      <c r="AG315" s="66"/>
    </row>
    <row r="316" spans="4:33" ht="12.75">
      <c r="D316" s="66"/>
      <c r="E316" s="66"/>
      <c r="F316" s="66"/>
      <c r="M316" s="66"/>
      <c r="N316" s="66"/>
      <c r="O316" s="66"/>
      <c r="V316" s="66"/>
      <c r="W316" s="66"/>
      <c r="X316" s="66"/>
      <c r="AE316" s="66"/>
      <c r="AF316" s="66"/>
      <c r="AG316" s="66"/>
    </row>
    <row r="317" spans="4:33" ht="12.75">
      <c r="D317" s="66"/>
      <c r="E317" s="66"/>
      <c r="F317" s="66"/>
      <c r="M317" s="66"/>
      <c r="N317" s="66"/>
      <c r="O317" s="66"/>
      <c r="V317" s="66"/>
      <c r="W317" s="66"/>
      <c r="X317" s="66"/>
      <c r="AE317" s="66"/>
      <c r="AF317" s="66"/>
      <c r="AG317" s="66"/>
    </row>
    <row r="318" spans="4:33" ht="12.75">
      <c r="D318" s="66"/>
      <c r="E318" s="66"/>
      <c r="F318" s="66"/>
      <c r="M318" s="66"/>
      <c r="N318" s="66"/>
      <c r="O318" s="66"/>
      <c r="V318" s="66"/>
      <c r="W318" s="66"/>
      <c r="X318" s="66"/>
      <c r="AE318" s="66"/>
      <c r="AF318" s="66"/>
      <c r="AG318" s="66"/>
    </row>
    <row r="319" spans="4:33" ht="12.75">
      <c r="D319" s="66"/>
      <c r="E319" s="66"/>
      <c r="F319" s="66"/>
      <c r="M319" s="66"/>
      <c r="N319" s="66"/>
      <c r="O319" s="66"/>
      <c r="V319" s="66"/>
      <c r="W319" s="66"/>
      <c r="X319" s="66"/>
      <c r="AE319" s="66"/>
      <c r="AF319" s="66"/>
      <c r="AG319" s="66"/>
    </row>
    <row r="320" spans="4:33" ht="12.75">
      <c r="D320" s="66"/>
      <c r="E320" s="66"/>
      <c r="F320" s="66"/>
      <c r="M320" s="66"/>
      <c r="N320" s="66"/>
      <c r="O320" s="66"/>
      <c r="V320" s="66"/>
      <c r="W320" s="66"/>
      <c r="X320" s="66"/>
      <c r="AE320" s="66"/>
      <c r="AF320" s="66"/>
      <c r="AG320" s="66"/>
    </row>
    <row r="321" spans="4:33" ht="12.75">
      <c r="D321" s="66"/>
      <c r="E321" s="66"/>
      <c r="F321" s="66"/>
      <c r="M321" s="66"/>
      <c r="N321" s="66"/>
      <c r="O321" s="66"/>
      <c r="V321" s="66"/>
      <c r="W321" s="66"/>
      <c r="X321" s="66"/>
      <c r="AE321" s="66"/>
      <c r="AF321" s="66"/>
      <c r="AG321" s="66"/>
    </row>
    <row r="322" spans="4:33" ht="12.75">
      <c r="D322" s="66"/>
      <c r="E322" s="66"/>
      <c r="F322" s="66"/>
      <c r="M322" s="66"/>
      <c r="N322" s="66"/>
      <c r="O322" s="66"/>
      <c r="V322" s="66"/>
      <c r="W322" s="66"/>
      <c r="X322" s="66"/>
      <c r="AE322" s="66"/>
      <c r="AF322" s="66"/>
      <c r="AG322" s="66"/>
    </row>
    <row r="323" spans="4:33" ht="12.75">
      <c r="D323" s="66"/>
      <c r="E323" s="66"/>
      <c r="F323" s="66"/>
      <c r="M323" s="66"/>
      <c r="N323" s="66"/>
      <c r="O323" s="66"/>
      <c r="V323" s="66"/>
      <c r="W323" s="66"/>
      <c r="X323" s="66"/>
      <c r="AE323" s="66"/>
      <c r="AF323" s="66"/>
      <c r="AG323" s="66"/>
    </row>
    <row r="324" spans="4:33" ht="12.75">
      <c r="D324" s="66"/>
      <c r="E324" s="66"/>
      <c r="F324" s="66"/>
      <c r="M324" s="66"/>
      <c r="N324" s="66"/>
      <c r="O324" s="66"/>
      <c r="V324" s="66"/>
      <c r="W324" s="66"/>
      <c r="X324" s="66"/>
      <c r="AE324" s="66"/>
      <c r="AF324" s="66"/>
      <c r="AG324" s="66"/>
    </row>
    <row r="325" spans="4:33" ht="12.75">
      <c r="D325" s="66"/>
      <c r="E325" s="66"/>
      <c r="F325" s="66"/>
      <c r="M325" s="66"/>
      <c r="N325" s="66"/>
      <c r="O325" s="66"/>
      <c r="V325" s="66"/>
      <c r="W325" s="66"/>
      <c r="X325" s="66"/>
      <c r="AE325" s="66"/>
      <c r="AF325" s="66"/>
      <c r="AG325" s="66"/>
    </row>
    <row r="326" spans="4:33" ht="12.75">
      <c r="D326" s="66"/>
      <c r="E326" s="66"/>
      <c r="F326" s="66"/>
      <c r="M326" s="66"/>
      <c r="N326" s="66"/>
      <c r="O326" s="66"/>
      <c r="V326" s="66"/>
      <c r="W326" s="66"/>
      <c r="X326" s="66"/>
      <c r="AE326" s="66"/>
      <c r="AF326" s="66"/>
      <c r="AG326" s="66"/>
    </row>
    <row r="327" spans="4:33" ht="12.75">
      <c r="D327" s="66"/>
      <c r="E327" s="66"/>
      <c r="F327" s="66"/>
      <c r="M327" s="66"/>
      <c r="N327" s="66"/>
      <c r="O327" s="66"/>
      <c r="V327" s="66"/>
      <c r="W327" s="66"/>
      <c r="X327" s="66"/>
      <c r="AE327" s="66"/>
      <c r="AF327" s="66"/>
      <c r="AG327" s="66"/>
    </row>
    <row r="328" spans="4:33" ht="12.75">
      <c r="D328" s="66"/>
      <c r="E328" s="66"/>
      <c r="F328" s="66"/>
      <c r="M328" s="66"/>
      <c r="N328" s="66"/>
      <c r="O328" s="66"/>
      <c r="V328" s="66"/>
      <c r="W328" s="66"/>
      <c r="X328" s="66"/>
      <c r="AE328" s="66"/>
      <c r="AF328" s="66"/>
      <c r="AG328" s="66"/>
    </row>
    <row r="329" spans="4:33" ht="12.75">
      <c r="D329" s="66"/>
      <c r="E329" s="66"/>
      <c r="F329" s="66"/>
      <c r="M329" s="66"/>
      <c r="N329" s="66"/>
      <c r="O329" s="66"/>
      <c r="V329" s="66"/>
      <c r="W329" s="66"/>
      <c r="X329" s="66"/>
      <c r="AE329" s="66"/>
      <c r="AF329" s="66"/>
      <c r="AG329" s="66"/>
    </row>
    <row r="330" spans="4:33" ht="12.75">
      <c r="D330" s="66"/>
      <c r="E330" s="66"/>
      <c r="F330" s="66"/>
      <c r="M330" s="66"/>
      <c r="N330" s="66"/>
      <c r="O330" s="66"/>
      <c r="V330" s="66"/>
      <c r="W330" s="66"/>
      <c r="X330" s="66"/>
      <c r="AE330" s="66"/>
      <c r="AF330" s="66"/>
      <c r="AG330" s="66"/>
    </row>
    <row r="331" spans="4:33" ht="12.75">
      <c r="D331" s="66"/>
      <c r="E331" s="66"/>
      <c r="F331" s="66"/>
      <c r="M331" s="66"/>
      <c r="N331" s="66"/>
      <c r="O331" s="66"/>
      <c r="V331" s="66"/>
      <c r="W331" s="66"/>
      <c r="X331" s="66"/>
      <c r="AE331" s="66"/>
      <c r="AF331" s="66"/>
      <c r="AG331" s="66"/>
    </row>
    <row r="332" spans="4:33" ht="12.75">
      <c r="D332" s="66"/>
      <c r="E332" s="66"/>
      <c r="F332" s="66"/>
      <c r="M332" s="66"/>
      <c r="N332" s="66"/>
      <c r="O332" s="66"/>
      <c r="V332" s="66"/>
      <c r="W332" s="66"/>
      <c r="X332" s="66"/>
      <c r="AE332" s="66"/>
      <c r="AF332" s="66"/>
      <c r="AG332" s="66"/>
    </row>
    <row r="333" spans="4:33" ht="12.75">
      <c r="D333" s="66"/>
      <c r="E333" s="66"/>
      <c r="F333" s="66"/>
      <c r="M333" s="66"/>
      <c r="N333" s="66"/>
      <c r="O333" s="66"/>
      <c r="V333" s="66"/>
      <c r="W333" s="66"/>
      <c r="X333" s="66"/>
      <c r="AE333" s="66"/>
      <c r="AF333" s="66"/>
      <c r="AG333" s="66"/>
    </row>
    <row r="334" spans="4:33" ht="12.75">
      <c r="D334" s="66"/>
      <c r="E334" s="66"/>
      <c r="F334" s="66"/>
      <c r="M334" s="66"/>
      <c r="N334" s="66"/>
      <c r="O334" s="66"/>
      <c r="V334" s="66"/>
      <c r="W334" s="66"/>
      <c r="X334" s="66"/>
      <c r="AE334" s="66"/>
      <c r="AF334" s="66"/>
      <c r="AG334" s="66"/>
    </row>
    <row r="335" spans="4:33" ht="12.75">
      <c r="D335" s="66"/>
      <c r="E335" s="66"/>
      <c r="F335" s="66"/>
      <c r="M335" s="66"/>
      <c r="N335" s="66"/>
      <c r="O335" s="66"/>
      <c r="V335" s="66"/>
      <c r="W335" s="66"/>
      <c r="X335" s="66"/>
      <c r="AE335" s="66"/>
      <c r="AF335" s="66"/>
      <c r="AG335" s="66"/>
    </row>
    <row r="336" spans="4:33" ht="12.75">
      <c r="D336" s="66"/>
      <c r="E336" s="66"/>
      <c r="F336" s="66"/>
      <c r="M336" s="66"/>
      <c r="N336" s="66"/>
      <c r="O336" s="66"/>
      <c r="V336" s="66"/>
      <c r="W336" s="66"/>
      <c r="X336" s="66"/>
      <c r="AE336" s="66"/>
      <c r="AF336" s="66"/>
      <c r="AG336" s="66"/>
    </row>
    <row r="337" spans="4:33" ht="12.75">
      <c r="D337" s="66"/>
      <c r="E337" s="66"/>
      <c r="F337" s="66"/>
      <c r="M337" s="66"/>
      <c r="N337" s="66"/>
      <c r="O337" s="66"/>
      <c r="V337" s="66"/>
      <c r="W337" s="66"/>
      <c r="X337" s="66"/>
      <c r="AE337" s="66"/>
      <c r="AF337" s="66"/>
      <c r="AG337" s="66"/>
    </row>
    <row r="338" spans="4:33" ht="12.75">
      <c r="D338" s="66"/>
      <c r="E338" s="66"/>
      <c r="F338" s="66"/>
      <c r="M338" s="66"/>
      <c r="N338" s="66"/>
      <c r="O338" s="66"/>
      <c r="V338" s="66"/>
      <c r="W338" s="66"/>
      <c r="X338" s="66"/>
      <c r="AE338" s="66"/>
      <c r="AF338" s="66"/>
      <c r="AG338" s="66"/>
    </row>
    <row r="339" spans="4:33" ht="12.75">
      <c r="D339" s="66"/>
      <c r="E339" s="66"/>
      <c r="F339" s="66"/>
      <c r="M339" s="66"/>
      <c r="N339" s="66"/>
      <c r="O339" s="66"/>
      <c r="V339" s="66"/>
      <c r="W339" s="66"/>
      <c r="X339" s="66"/>
      <c r="AE339" s="66"/>
      <c r="AF339" s="66"/>
      <c r="AG339" s="66"/>
    </row>
    <row r="340" spans="4:33" ht="12.75">
      <c r="D340" s="66"/>
      <c r="E340" s="66"/>
      <c r="F340" s="66"/>
      <c r="M340" s="66"/>
      <c r="N340" s="66"/>
      <c r="O340" s="66"/>
      <c r="V340" s="66"/>
      <c r="W340" s="66"/>
      <c r="X340" s="66"/>
      <c r="AE340" s="66"/>
      <c r="AF340" s="66"/>
      <c r="AG340" s="66"/>
    </row>
    <row r="341" spans="4:33" ht="12.75">
      <c r="D341" s="66"/>
      <c r="E341" s="66"/>
      <c r="F341" s="66"/>
      <c r="M341" s="66"/>
      <c r="N341" s="66"/>
      <c r="O341" s="66"/>
      <c r="V341" s="66"/>
      <c r="W341" s="66"/>
      <c r="X341" s="66"/>
      <c r="AE341" s="66"/>
      <c r="AF341" s="66"/>
      <c r="AG341" s="66"/>
    </row>
    <row r="342" spans="4:33" ht="12.75">
      <c r="D342" s="66"/>
      <c r="E342" s="66"/>
      <c r="F342" s="66"/>
      <c r="M342" s="66"/>
      <c r="N342" s="66"/>
      <c r="O342" s="66"/>
      <c r="V342" s="66"/>
      <c r="W342" s="66"/>
      <c r="X342" s="66"/>
      <c r="AE342" s="66"/>
      <c r="AF342" s="66"/>
      <c r="AG342" s="66"/>
    </row>
    <row r="343" spans="4:33" ht="12.75">
      <c r="D343" s="66"/>
      <c r="E343" s="66"/>
      <c r="F343" s="66"/>
      <c r="M343" s="66"/>
      <c r="N343" s="66"/>
      <c r="O343" s="66"/>
      <c r="V343" s="66"/>
      <c r="W343" s="66"/>
      <c r="X343" s="66"/>
      <c r="AE343" s="66"/>
      <c r="AF343" s="66"/>
      <c r="AG343" s="66"/>
    </row>
    <row r="344" spans="4:33" ht="12.75">
      <c r="D344" s="66"/>
      <c r="E344" s="66"/>
      <c r="F344" s="66"/>
      <c r="M344" s="66"/>
      <c r="N344" s="66"/>
      <c r="O344" s="66"/>
      <c r="V344" s="66"/>
      <c r="W344" s="66"/>
      <c r="X344" s="66"/>
      <c r="AE344" s="66"/>
      <c r="AF344" s="66"/>
      <c r="AG344" s="66"/>
    </row>
    <row r="345" spans="4:33" ht="12.75">
      <c r="D345" s="66"/>
      <c r="E345" s="66"/>
      <c r="F345" s="66"/>
      <c r="M345" s="66"/>
      <c r="N345" s="66"/>
      <c r="O345" s="66"/>
      <c r="V345" s="66"/>
      <c r="W345" s="66"/>
      <c r="X345" s="66"/>
      <c r="AE345" s="66"/>
      <c r="AF345" s="66"/>
      <c r="AG345" s="66"/>
    </row>
    <row r="346" spans="4:33" ht="12.75">
      <c r="D346" s="66"/>
      <c r="E346" s="66"/>
      <c r="F346" s="66"/>
      <c r="M346" s="66"/>
      <c r="N346" s="66"/>
      <c r="O346" s="66"/>
      <c r="V346" s="66"/>
      <c r="W346" s="66"/>
      <c r="X346" s="66"/>
      <c r="AE346" s="66"/>
      <c r="AF346" s="66"/>
      <c r="AG346" s="66"/>
    </row>
    <row r="347" spans="4:33" ht="12.75">
      <c r="D347" s="66"/>
      <c r="E347" s="66"/>
      <c r="F347" s="66"/>
      <c r="M347" s="66"/>
      <c r="N347" s="66"/>
      <c r="O347" s="66"/>
      <c r="V347" s="66"/>
      <c r="W347" s="66"/>
      <c r="X347" s="66"/>
      <c r="AE347" s="66"/>
      <c r="AF347" s="66"/>
      <c r="AG347" s="66"/>
    </row>
    <row r="348" spans="4:33" ht="12.75">
      <c r="D348" s="66"/>
      <c r="E348" s="66"/>
      <c r="F348" s="66"/>
      <c r="M348" s="66"/>
      <c r="N348" s="66"/>
      <c r="O348" s="66"/>
      <c r="V348" s="66"/>
      <c r="W348" s="66"/>
      <c r="X348" s="66"/>
      <c r="AE348" s="66"/>
      <c r="AF348" s="66"/>
      <c r="AG348" s="66"/>
    </row>
    <row r="349" spans="4:33" ht="12.75">
      <c r="D349" s="66"/>
      <c r="E349" s="66"/>
      <c r="F349" s="66"/>
      <c r="M349" s="66"/>
      <c r="N349" s="66"/>
      <c r="O349" s="66"/>
      <c r="V349" s="66"/>
      <c r="W349" s="66"/>
      <c r="X349" s="66"/>
      <c r="AE349" s="66"/>
      <c r="AF349" s="66"/>
      <c r="AG349" s="66"/>
    </row>
    <row r="350" spans="4:33" ht="12.75">
      <c r="D350" s="66"/>
      <c r="E350" s="66"/>
      <c r="F350" s="66"/>
      <c r="M350" s="66"/>
      <c r="N350" s="66"/>
      <c r="O350" s="66"/>
      <c r="V350" s="66"/>
      <c r="W350" s="66"/>
      <c r="X350" s="66"/>
      <c r="AE350" s="66"/>
      <c r="AF350" s="66"/>
      <c r="AG350" s="66"/>
    </row>
    <row r="351" spans="4:33" ht="12.75">
      <c r="D351" s="66"/>
      <c r="E351" s="66"/>
      <c r="F351" s="66"/>
      <c r="M351" s="66"/>
      <c r="N351" s="66"/>
      <c r="O351" s="66"/>
      <c r="V351" s="66"/>
      <c r="W351" s="66"/>
      <c r="X351" s="66"/>
      <c r="AE351" s="66"/>
      <c r="AF351" s="66"/>
      <c r="AG351" s="66"/>
    </row>
    <row r="352" spans="4:33" ht="12.75">
      <c r="D352" s="66"/>
      <c r="E352" s="66"/>
      <c r="F352" s="66"/>
      <c r="M352" s="66"/>
      <c r="N352" s="66"/>
      <c r="O352" s="66"/>
      <c r="V352" s="66"/>
      <c r="W352" s="66"/>
      <c r="X352" s="66"/>
      <c r="AE352" s="66"/>
      <c r="AF352" s="66"/>
      <c r="AG352" s="66"/>
    </row>
    <row r="353" spans="4:33" ht="12.75">
      <c r="D353" s="66"/>
      <c r="E353" s="66"/>
      <c r="F353" s="66"/>
      <c r="M353" s="66"/>
      <c r="N353" s="66"/>
      <c r="O353" s="66"/>
      <c r="V353" s="66"/>
      <c r="W353" s="66"/>
      <c r="X353" s="66"/>
      <c r="AE353" s="66"/>
      <c r="AF353" s="66"/>
      <c r="AG353" s="66"/>
    </row>
    <row r="354" spans="4:33" ht="12.75">
      <c r="D354" s="66"/>
      <c r="E354" s="66"/>
      <c r="F354" s="66"/>
      <c r="M354" s="66"/>
      <c r="N354" s="66"/>
      <c r="O354" s="66"/>
      <c r="V354" s="66"/>
      <c r="W354" s="66"/>
      <c r="X354" s="66"/>
      <c r="AE354" s="66"/>
      <c r="AF354" s="66"/>
      <c r="AG354" s="66"/>
    </row>
    <row r="355" spans="4:33" ht="12.75">
      <c r="D355" s="66"/>
      <c r="E355" s="66"/>
      <c r="F355" s="66"/>
      <c r="M355" s="66"/>
      <c r="N355" s="66"/>
      <c r="O355" s="66"/>
      <c r="V355" s="66"/>
      <c r="W355" s="66"/>
      <c r="X355" s="66"/>
      <c r="AE355" s="66"/>
      <c r="AF355" s="66"/>
      <c r="AG355" s="66"/>
    </row>
    <row r="356" spans="4:33" ht="12.75">
      <c r="D356" s="66"/>
      <c r="E356" s="66"/>
      <c r="F356" s="66"/>
      <c r="M356" s="66"/>
      <c r="N356" s="66"/>
      <c r="O356" s="66"/>
      <c r="V356" s="66"/>
      <c r="W356" s="66"/>
      <c r="X356" s="66"/>
      <c r="AE356" s="66"/>
      <c r="AF356" s="66"/>
      <c r="AG356" s="66"/>
    </row>
    <row r="357" spans="4:33" ht="12.75">
      <c r="D357" s="66"/>
      <c r="E357" s="66"/>
      <c r="F357" s="66"/>
      <c r="M357" s="66"/>
      <c r="N357" s="66"/>
      <c r="O357" s="66"/>
      <c r="V357" s="66"/>
      <c r="W357" s="66"/>
      <c r="X357" s="66"/>
      <c r="AE357" s="66"/>
      <c r="AF357" s="66"/>
      <c r="AG357" s="66"/>
    </row>
    <row r="358" spans="4:33" ht="12.75">
      <c r="D358" s="66"/>
      <c r="E358" s="66"/>
      <c r="F358" s="66"/>
      <c r="M358" s="66"/>
      <c r="N358" s="66"/>
      <c r="O358" s="66"/>
      <c r="V358" s="66"/>
      <c r="W358" s="66"/>
      <c r="X358" s="66"/>
      <c r="AE358" s="66"/>
      <c r="AF358" s="66"/>
      <c r="AG358" s="66"/>
    </row>
    <row r="359" spans="4:33" ht="12.75">
      <c r="D359" s="66"/>
      <c r="E359" s="66"/>
      <c r="F359" s="66"/>
      <c r="M359" s="66"/>
      <c r="N359" s="66"/>
      <c r="O359" s="66"/>
      <c r="V359" s="66"/>
      <c r="W359" s="66"/>
      <c r="X359" s="66"/>
      <c r="AE359" s="66"/>
      <c r="AF359" s="66"/>
      <c r="AG359" s="66"/>
    </row>
    <row r="360" spans="4:33" ht="12.75">
      <c r="D360" s="66"/>
      <c r="E360" s="66"/>
      <c r="F360" s="66"/>
      <c r="M360" s="66"/>
      <c r="N360" s="66"/>
      <c r="O360" s="66"/>
      <c r="V360" s="66"/>
      <c r="W360" s="66"/>
      <c r="X360" s="66"/>
      <c r="AE360" s="66"/>
      <c r="AF360" s="66"/>
      <c r="AG360" s="66"/>
    </row>
    <row r="361" spans="4:33" ht="12.75">
      <c r="D361" s="66"/>
      <c r="E361" s="66"/>
      <c r="F361" s="66"/>
      <c r="M361" s="66"/>
      <c r="N361" s="66"/>
      <c r="O361" s="66"/>
      <c r="V361" s="66"/>
      <c r="W361" s="66"/>
      <c r="X361" s="66"/>
      <c r="AE361" s="66"/>
      <c r="AF361" s="66"/>
      <c r="AG361" s="66"/>
    </row>
    <row r="362" spans="4:33" ht="12.75">
      <c r="D362" s="66"/>
      <c r="E362" s="66"/>
      <c r="F362" s="66"/>
      <c r="M362" s="66"/>
      <c r="N362" s="66"/>
      <c r="O362" s="66"/>
      <c r="V362" s="66"/>
      <c r="W362" s="66"/>
      <c r="X362" s="66"/>
      <c r="AE362" s="66"/>
      <c r="AF362" s="66"/>
      <c r="AG362" s="66"/>
    </row>
    <row r="363" spans="4:33" ht="12.75">
      <c r="D363" s="66"/>
      <c r="E363" s="66"/>
      <c r="F363" s="66"/>
      <c r="M363" s="66"/>
      <c r="N363" s="66"/>
      <c r="O363" s="66"/>
      <c r="V363" s="66"/>
      <c r="W363" s="66"/>
      <c r="X363" s="66"/>
      <c r="AE363" s="66"/>
      <c r="AF363" s="66"/>
      <c r="AG363" s="66"/>
    </row>
    <row r="364" spans="4:33" ht="12.75">
      <c r="D364" s="66"/>
      <c r="E364" s="66"/>
      <c r="F364" s="66"/>
      <c r="M364" s="66"/>
      <c r="N364" s="66"/>
      <c r="O364" s="66"/>
      <c r="V364" s="66"/>
      <c r="W364" s="66"/>
      <c r="X364" s="66"/>
      <c r="AE364" s="66"/>
      <c r="AF364" s="66"/>
      <c r="AG364" s="66"/>
    </row>
    <row r="365" spans="4:33" ht="12.75">
      <c r="D365" s="66"/>
      <c r="E365" s="66"/>
      <c r="F365" s="66"/>
      <c r="M365" s="66"/>
      <c r="N365" s="66"/>
      <c r="O365" s="66"/>
      <c r="V365" s="66"/>
      <c r="W365" s="66"/>
      <c r="X365" s="66"/>
      <c r="AE365" s="66"/>
      <c r="AF365" s="66"/>
      <c r="AG365" s="66"/>
    </row>
    <row r="366" spans="4:33" ht="12.75">
      <c r="D366" s="66"/>
      <c r="E366" s="66"/>
      <c r="F366" s="66"/>
      <c r="M366" s="66"/>
      <c r="N366" s="66"/>
      <c r="O366" s="66"/>
      <c r="V366" s="66"/>
      <c r="W366" s="66"/>
      <c r="X366" s="66"/>
      <c r="AE366" s="66"/>
      <c r="AF366" s="66"/>
      <c r="AG366" s="66"/>
    </row>
    <row r="367" spans="4:33" ht="12.75">
      <c r="D367" s="66"/>
      <c r="E367" s="66"/>
      <c r="F367" s="66"/>
      <c r="M367" s="66"/>
      <c r="N367" s="66"/>
      <c r="O367" s="66"/>
      <c r="V367" s="66"/>
      <c r="W367" s="66"/>
      <c r="X367" s="66"/>
      <c r="AE367" s="66"/>
      <c r="AF367" s="66"/>
      <c r="AG367" s="66"/>
    </row>
    <row r="368" spans="4:33" ht="12.75">
      <c r="D368" s="66"/>
      <c r="E368" s="66"/>
      <c r="F368" s="66"/>
      <c r="M368" s="66"/>
      <c r="N368" s="66"/>
      <c r="O368" s="66"/>
      <c r="V368" s="66"/>
      <c r="W368" s="66"/>
      <c r="X368" s="66"/>
      <c r="AE368" s="66"/>
      <c r="AF368" s="66"/>
      <c r="AG368" s="66"/>
    </row>
    <row r="369" spans="4:33" ht="12.75">
      <c r="D369" s="66"/>
      <c r="E369" s="66"/>
      <c r="F369" s="66"/>
      <c r="M369" s="66"/>
      <c r="N369" s="66"/>
      <c r="O369" s="66"/>
      <c r="V369" s="66"/>
      <c r="W369" s="66"/>
      <c r="X369" s="66"/>
      <c r="AE369" s="66"/>
      <c r="AF369" s="66"/>
      <c r="AG369" s="66"/>
    </row>
    <row r="370" spans="4:33" ht="12.75">
      <c r="D370" s="66"/>
      <c r="E370" s="66"/>
      <c r="F370" s="66"/>
      <c r="M370" s="66"/>
      <c r="N370" s="66"/>
      <c r="O370" s="66"/>
      <c r="V370" s="66"/>
      <c r="W370" s="66"/>
      <c r="X370" s="66"/>
      <c r="AE370" s="66"/>
      <c r="AF370" s="66"/>
      <c r="AG370" s="66"/>
    </row>
    <row r="371" spans="4:33" ht="12.75">
      <c r="D371" s="66"/>
      <c r="E371" s="66"/>
      <c r="F371" s="66"/>
      <c r="M371" s="66"/>
      <c r="N371" s="66"/>
      <c r="O371" s="66"/>
      <c r="V371" s="66"/>
      <c r="W371" s="66"/>
      <c r="X371" s="66"/>
      <c r="AE371" s="66"/>
      <c r="AF371" s="66"/>
      <c r="AG371" s="66"/>
    </row>
    <row r="372" spans="4:33" ht="12.75">
      <c r="D372" s="66"/>
      <c r="E372" s="66"/>
      <c r="F372" s="66"/>
      <c r="M372" s="66"/>
      <c r="N372" s="66"/>
      <c r="O372" s="66"/>
      <c r="V372" s="66"/>
      <c r="W372" s="66"/>
      <c r="X372" s="66"/>
      <c r="AE372" s="66"/>
      <c r="AF372" s="66"/>
      <c r="AG372" s="66"/>
    </row>
    <row r="373" spans="4:33" ht="12.75">
      <c r="D373" s="66"/>
      <c r="E373" s="66"/>
      <c r="F373" s="66"/>
      <c r="M373" s="66"/>
      <c r="N373" s="66"/>
      <c r="O373" s="66"/>
      <c r="V373" s="66"/>
      <c r="W373" s="66"/>
      <c r="X373" s="66"/>
      <c r="AE373" s="66"/>
      <c r="AF373" s="66"/>
      <c r="AG373" s="66"/>
    </row>
    <row r="374" spans="4:33" ht="12.75">
      <c r="D374" s="66"/>
      <c r="E374" s="66"/>
      <c r="F374" s="66"/>
      <c r="M374" s="66"/>
      <c r="N374" s="66"/>
      <c r="O374" s="66"/>
      <c r="V374" s="66"/>
      <c r="W374" s="66"/>
      <c r="X374" s="66"/>
      <c r="AE374" s="66"/>
      <c r="AF374" s="66"/>
      <c r="AG374" s="66"/>
    </row>
    <row r="375" spans="4:33" ht="12.75">
      <c r="D375" s="66"/>
      <c r="E375" s="66"/>
      <c r="F375" s="66"/>
      <c r="M375" s="66"/>
      <c r="N375" s="66"/>
      <c r="O375" s="66"/>
      <c r="V375" s="66"/>
      <c r="W375" s="66"/>
      <c r="X375" s="66"/>
      <c r="AE375" s="66"/>
      <c r="AF375" s="66"/>
      <c r="AG375" s="66"/>
    </row>
    <row r="376" spans="4:33" ht="12.75">
      <c r="D376" s="66"/>
      <c r="E376" s="66"/>
      <c r="F376" s="66"/>
      <c r="M376" s="66"/>
      <c r="N376" s="66"/>
      <c r="O376" s="66"/>
      <c r="V376" s="66"/>
      <c r="W376" s="66"/>
      <c r="X376" s="66"/>
      <c r="AE376" s="66"/>
      <c r="AF376" s="66"/>
      <c r="AG376" s="66"/>
    </row>
    <row r="377" spans="4:33" ht="12.75">
      <c r="D377" s="66"/>
      <c r="E377" s="66"/>
      <c r="F377" s="66"/>
      <c r="M377" s="66"/>
      <c r="N377" s="66"/>
      <c r="O377" s="66"/>
      <c r="V377" s="66"/>
      <c r="W377" s="66"/>
      <c r="X377" s="66"/>
      <c r="AE377" s="66"/>
      <c r="AF377" s="66"/>
      <c r="AG377" s="66"/>
    </row>
    <row r="378" spans="4:33" ht="12.75">
      <c r="D378" s="66"/>
      <c r="E378" s="66"/>
      <c r="F378" s="66"/>
      <c r="M378" s="66"/>
      <c r="N378" s="66"/>
      <c r="O378" s="66"/>
      <c r="V378" s="66"/>
      <c r="W378" s="66"/>
      <c r="X378" s="66"/>
      <c r="AE378" s="66"/>
      <c r="AF378" s="66"/>
      <c r="AG378" s="66"/>
    </row>
    <row r="379" spans="4:33" ht="12.75">
      <c r="D379" s="66"/>
      <c r="E379" s="66"/>
      <c r="F379" s="66"/>
      <c r="M379" s="66"/>
      <c r="N379" s="66"/>
      <c r="O379" s="66"/>
      <c r="V379" s="66"/>
      <c r="W379" s="66"/>
      <c r="X379" s="66"/>
      <c r="AE379" s="66"/>
      <c r="AF379" s="66"/>
      <c r="AG379" s="66"/>
    </row>
    <row r="380" spans="4:33" ht="12.75">
      <c r="D380" s="66"/>
      <c r="E380" s="66"/>
      <c r="F380" s="66"/>
      <c r="M380" s="66"/>
      <c r="N380" s="66"/>
      <c r="O380" s="66"/>
      <c r="V380" s="66"/>
      <c r="W380" s="66"/>
      <c r="X380" s="66"/>
      <c r="AE380" s="66"/>
      <c r="AF380" s="66"/>
      <c r="AG380" s="66"/>
    </row>
    <row r="381" spans="4:33" ht="12.75">
      <c r="D381" s="66"/>
      <c r="E381" s="66"/>
      <c r="F381" s="66"/>
      <c r="M381" s="66"/>
      <c r="N381" s="66"/>
      <c r="O381" s="66"/>
      <c r="V381" s="66"/>
      <c r="W381" s="66"/>
      <c r="X381" s="66"/>
      <c r="AE381" s="66"/>
      <c r="AF381" s="66"/>
      <c r="AG381" s="66"/>
    </row>
    <row r="382" spans="4:33" ht="12.75">
      <c r="D382" s="66"/>
      <c r="E382" s="66"/>
      <c r="F382" s="66"/>
      <c r="M382" s="66"/>
      <c r="N382" s="66"/>
      <c r="O382" s="66"/>
      <c r="V382" s="66"/>
      <c r="W382" s="66"/>
      <c r="X382" s="66"/>
      <c r="AE382" s="66"/>
      <c r="AF382" s="66"/>
      <c r="AG382" s="66"/>
    </row>
    <row r="383" spans="4:33" ht="12.75">
      <c r="D383" s="66"/>
      <c r="E383" s="66"/>
      <c r="F383" s="66"/>
      <c r="M383" s="66"/>
      <c r="N383" s="66"/>
      <c r="O383" s="66"/>
      <c r="V383" s="66"/>
      <c r="W383" s="66"/>
      <c r="X383" s="66"/>
      <c r="AE383" s="66"/>
      <c r="AF383" s="66"/>
      <c r="AG383" s="66"/>
    </row>
  </sheetData>
  <sheetProtection/>
  <mergeCells count="26">
    <mergeCell ref="A2:C5"/>
    <mergeCell ref="A1:C1"/>
    <mergeCell ref="A59:C59"/>
    <mergeCell ref="A67:C67"/>
    <mergeCell ref="AH1:AJ1"/>
    <mergeCell ref="AK1:AM1"/>
    <mergeCell ref="Y1:AA1"/>
    <mergeCell ref="V1:X1"/>
    <mergeCell ref="D1:F1"/>
    <mergeCell ref="P1:R1"/>
    <mergeCell ref="Z47:AA47"/>
    <mergeCell ref="G1:I1"/>
    <mergeCell ref="M1:O1"/>
    <mergeCell ref="J1:L1"/>
    <mergeCell ref="AB1:AD1"/>
    <mergeCell ref="AE1:AG1"/>
    <mergeCell ref="AI46:AJ46"/>
    <mergeCell ref="AI47:AJ47"/>
    <mergeCell ref="A51:C51"/>
    <mergeCell ref="A35:C35"/>
    <mergeCell ref="S1:U1"/>
    <mergeCell ref="H46:I46"/>
    <mergeCell ref="H47:I47"/>
    <mergeCell ref="Q46:R46"/>
    <mergeCell ref="Q47:R47"/>
    <mergeCell ref="Z46:AA46"/>
  </mergeCells>
  <printOptions/>
  <pageMargins left="0.75" right="0.75" top="1" bottom="1" header="0.5" footer="0.5"/>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AS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B25" sqref="B25"/>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9.28125" style="0" bestFit="1" customWidth="1"/>
    <col min="6" max="6" width="21.28125" style="0" bestFit="1" customWidth="1"/>
    <col min="7" max="7" width="12.421875" style="0" bestFit="1" customWidth="1"/>
    <col min="8" max="8" width="9.28125" style="0" bestFit="1" customWidth="1"/>
    <col min="9" max="9" width="19.8515625" style="0" bestFit="1" customWidth="1"/>
    <col min="10" max="10" width="12.421875" style="0" bestFit="1" customWidth="1"/>
    <col min="11" max="11" width="9.28125" style="0" bestFit="1" customWidth="1"/>
    <col min="12" max="12" width="19.8515625" style="0" bestFit="1" customWidth="1"/>
    <col min="13" max="13" width="12.28125" style="0" bestFit="1" customWidth="1"/>
    <col min="14" max="14" width="9.28125" style="0" bestFit="1" customWidth="1"/>
    <col min="15" max="15" width="21.28125" style="0" bestFit="1" customWidth="1"/>
    <col min="16" max="16" width="12.421875" style="0" bestFit="1" customWidth="1"/>
    <col min="17" max="17" width="9.28125" style="0" bestFit="1" customWidth="1"/>
    <col min="18" max="18" width="19.8515625" style="0" bestFit="1" customWidth="1"/>
    <col min="19" max="19" width="12.421875" style="0" bestFit="1" customWidth="1"/>
    <col min="20" max="20" width="9.28125" style="0" bestFit="1" customWidth="1"/>
    <col min="21" max="21" width="19.8515625" style="0" bestFit="1" customWidth="1"/>
    <col min="22" max="22" width="12.28125" style="0" bestFit="1" customWidth="1"/>
    <col min="23" max="23" width="9.28125" style="0" bestFit="1" customWidth="1"/>
    <col min="24" max="24" width="21.28125" style="0" bestFit="1" customWidth="1"/>
    <col min="25" max="25" width="12.421875" style="0" bestFit="1" customWidth="1"/>
    <col min="26" max="26" width="9.28125" style="0" bestFit="1" customWidth="1"/>
    <col min="27" max="27" width="19.8515625" style="0" bestFit="1" customWidth="1"/>
    <col min="28" max="28" width="12.421875" style="0" bestFit="1" customWidth="1"/>
    <col min="29" max="29" width="9.28125" style="0" bestFit="1" customWidth="1"/>
    <col min="30" max="30" width="19.8515625" style="0" bestFit="1" customWidth="1"/>
    <col min="31" max="31" width="12.28125" style="0" bestFit="1" customWidth="1"/>
    <col min="32" max="32" width="9.28125" style="0" bestFit="1" customWidth="1"/>
    <col min="33" max="33" width="21.28125" style="0" bestFit="1" customWidth="1"/>
    <col min="34" max="34" width="12.421875" style="0" bestFit="1" customWidth="1"/>
    <col min="35" max="35" width="9.28125" style="0" bestFit="1" customWidth="1"/>
    <col min="36" max="36" width="19.8515625" style="0" bestFit="1" customWidth="1"/>
    <col min="37" max="37" width="12.421875" style="0" bestFit="1" customWidth="1"/>
    <col min="38" max="38" width="9.28125" style="0" bestFit="1" customWidth="1"/>
    <col min="39" max="39" width="19.8515625" style="0" bestFit="1" customWidth="1"/>
    <col min="40" max="40" width="12.421875" style="46" bestFit="1" customWidth="1"/>
    <col min="41" max="41" width="13.00390625" style="46" bestFit="1" customWidth="1"/>
    <col min="42" max="42" width="8.57421875" style="46" bestFit="1" customWidth="1"/>
    <col min="43" max="43" width="12.421875" style="46" bestFit="1" customWidth="1"/>
    <col min="44" max="44" width="13.00390625" style="46" bestFit="1" customWidth="1"/>
    <col min="45" max="45" width="8.57421875" style="46" bestFit="1" customWidth="1"/>
  </cols>
  <sheetData>
    <row r="1" spans="1:45" ht="21.75" thickBot="1" thickTop="1">
      <c r="A1" s="363" t="s">
        <v>79</v>
      </c>
      <c r="B1" s="364"/>
      <c r="C1" s="365"/>
      <c r="D1" s="391" t="s">
        <v>155</v>
      </c>
      <c r="E1" s="381"/>
      <c r="F1" s="382"/>
      <c r="G1" s="380" t="s">
        <v>156</v>
      </c>
      <c r="H1" s="381"/>
      <c r="I1" s="382"/>
      <c r="J1" s="380" t="s">
        <v>160</v>
      </c>
      <c r="K1" s="381"/>
      <c r="L1" s="382"/>
      <c r="M1" s="377" t="s">
        <v>152</v>
      </c>
      <c r="N1" s="378"/>
      <c r="O1" s="379"/>
      <c r="P1" s="377" t="s">
        <v>157</v>
      </c>
      <c r="Q1" s="378"/>
      <c r="R1" s="379"/>
      <c r="S1" s="377" t="s">
        <v>147</v>
      </c>
      <c r="T1" s="378"/>
      <c r="U1" s="379"/>
      <c r="V1" s="383" t="s">
        <v>154</v>
      </c>
      <c r="W1" s="384"/>
      <c r="X1" s="385"/>
      <c r="Y1" s="383" t="s">
        <v>158</v>
      </c>
      <c r="Z1" s="384"/>
      <c r="AA1" s="385"/>
      <c r="AB1" s="383" t="s">
        <v>148</v>
      </c>
      <c r="AC1" s="384"/>
      <c r="AD1" s="385"/>
      <c r="AE1" s="386" t="s">
        <v>153</v>
      </c>
      <c r="AF1" s="387"/>
      <c r="AG1" s="388"/>
      <c r="AH1" s="386" t="s">
        <v>159</v>
      </c>
      <c r="AI1" s="387"/>
      <c r="AJ1" s="388"/>
      <c r="AK1" s="386" t="s">
        <v>149</v>
      </c>
      <c r="AL1" s="387"/>
      <c r="AM1" s="388"/>
      <c r="AN1" s="392"/>
      <c r="AO1" s="392"/>
      <c r="AP1" s="392"/>
      <c r="AQ1" s="392"/>
      <c r="AR1" s="392"/>
      <c r="AS1" s="392"/>
    </row>
    <row r="2" spans="1:45" ht="13.5" customHeight="1" thickTop="1">
      <c r="A2" s="340" t="s">
        <v>126</v>
      </c>
      <c r="B2" s="341"/>
      <c r="C2" s="342"/>
      <c r="D2" s="234" t="s">
        <v>109</v>
      </c>
      <c r="E2" s="245">
        <f>1/((1/E17)+(1/E19)+(1/E20))</f>
        <v>0.0013229502732106655</v>
      </c>
      <c r="F2" s="56" t="s">
        <v>112</v>
      </c>
      <c r="G2" s="183" t="s">
        <v>101</v>
      </c>
      <c r="H2" s="245">
        <f>(H17*H18*H19)/(H21*H37*H22*H38*H39*H31*H27*(1/365)*((H36*H30)+(H40*H29))*(1/24)*H28)</f>
        <v>0.051015806941008844</v>
      </c>
      <c r="I2" s="244" t="s">
        <v>120</v>
      </c>
      <c r="J2" s="183" t="s">
        <v>101</v>
      </c>
      <c r="K2" s="245">
        <f>(K17*K18*K19)/((1-EXP(-K19*K18))*K37*K22*K38*K39*K31*K27*(1/365)*((K36*K30)+(K40*K29))*(1/24)*K28)</f>
        <v>0.060708810259800516</v>
      </c>
      <c r="L2" s="244" t="s">
        <v>120</v>
      </c>
      <c r="M2" s="235" t="s">
        <v>109</v>
      </c>
      <c r="N2" s="248">
        <f>1/((1/N17)+(1/N19)+(1/N20))</f>
        <v>0.0012845637595094858</v>
      </c>
      <c r="O2" s="35" t="s">
        <v>112</v>
      </c>
      <c r="P2" s="210" t="s">
        <v>101</v>
      </c>
      <c r="Q2" s="248">
        <f>(Q17*Q18*Q19)/(Q21*Q22*Q30*Q38*Q39*Q31*Q36*(1/24)*Q27*(1/365)*Q28)</f>
        <v>0.07637964195193335</v>
      </c>
      <c r="R2" s="211" t="s">
        <v>120</v>
      </c>
      <c r="S2" s="210" t="s">
        <v>101</v>
      </c>
      <c r="T2" s="248">
        <f>(T17*T18*T19)/(T21*T22*T30*T38*T39*T31*T36*(1/24)*T27*(1/365)*T28)</f>
        <v>0.09089177392280069</v>
      </c>
      <c r="U2" s="211" t="s">
        <v>120</v>
      </c>
      <c r="V2" s="236" t="s">
        <v>109</v>
      </c>
      <c r="W2" s="190">
        <f>1/((1/W17)+(1/W19)+(1/W20))</f>
        <v>0.010434417782095045</v>
      </c>
      <c r="X2" s="92" t="s">
        <v>112</v>
      </c>
      <c r="Y2" s="189" t="s">
        <v>101</v>
      </c>
      <c r="Z2" s="190">
        <f>(Z17*Z18*Z19)/(Z21*Z22*Z30*Z38*Z39*Z31*Z36*(1/24)*Z27*(1/365)*Z28)</f>
        <v>0.0848662688354815</v>
      </c>
      <c r="AA2" s="191" t="s">
        <v>120</v>
      </c>
      <c r="AB2" s="189" t="s">
        <v>101</v>
      </c>
      <c r="AC2" s="190">
        <f>(AC17*AC18*AC19)/(AC21*AC22*AC30*AC38*AC39*AC31*AC36*(1/24)*AC27*(1/365)*AC28)</f>
        <v>0.10099085991422296</v>
      </c>
      <c r="AD2" s="191" t="s">
        <v>120</v>
      </c>
      <c r="AE2" s="237" t="s">
        <v>109</v>
      </c>
      <c r="AF2" s="247">
        <f>1/((1/AF17)+(1/AF19)+(1/AF20))</f>
        <v>0.008335096717022185</v>
      </c>
      <c r="AG2" s="38" t="s">
        <v>112</v>
      </c>
      <c r="AH2" s="158" t="s">
        <v>101</v>
      </c>
      <c r="AI2" s="247">
        <f>(AI17*AI18*AI19)/(AI21*AI22*AI30*AI38*AI39*AI31*AI36*(1/24)*AI27*(1/365)*AI28)</f>
        <v>0.19094910487983338</v>
      </c>
      <c r="AJ2" s="246" t="s">
        <v>120</v>
      </c>
      <c r="AK2" s="158" t="s">
        <v>101</v>
      </c>
      <c r="AL2" s="247">
        <f>(AL17*AL18*AL19)/(AL21*AL22*AL30*AL38*AL39*AL31*AL36*(1/24)*AL27*(1/365)*AL28)</f>
        <v>0.22722943480700172</v>
      </c>
      <c r="AM2" s="246" t="s">
        <v>120</v>
      </c>
      <c r="AN2" s="136"/>
      <c r="AO2" s="65"/>
      <c r="AP2" s="70"/>
      <c r="AQ2" s="136"/>
      <c r="AR2" s="65"/>
      <c r="AS2" s="70"/>
    </row>
    <row r="3" spans="1:45" ht="13.5" thickBot="1">
      <c r="A3" s="343"/>
      <c r="B3" s="344"/>
      <c r="C3" s="345"/>
      <c r="D3" s="55" t="s">
        <v>108</v>
      </c>
      <c r="E3" s="182">
        <f>1/((1/E17)+(1/E18)+(1/E20))</f>
        <v>0.02433506087509041</v>
      </c>
      <c r="F3" s="53" t="s">
        <v>112</v>
      </c>
      <c r="G3" s="184" t="s">
        <v>102</v>
      </c>
      <c r="H3" s="241">
        <f>(H17*H18*H19)/(H21*H37*H23*H38*H39*H31*H27*(1/365)*((H36*H30)+(H40*H29))*(1/24)*H28)</f>
        <v>0.2550790347050442</v>
      </c>
      <c r="I3" s="185" t="s">
        <v>121</v>
      </c>
      <c r="J3" s="184" t="s">
        <v>102</v>
      </c>
      <c r="K3" s="241">
        <f>(K17*K18*K19)/((1-EXP(-K19*K18))*K37*K23*K38*K39*K32*K27*(1/365)*((K36*K30)+(K40*K29))*(1/24)*K28)</f>
        <v>0.3035440512990026</v>
      </c>
      <c r="L3" s="185" t="s">
        <v>121</v>
      </c>
      <c r="M3" s="34" t="s">
        <v>108</v>
      </c>
      <c r="N3" s="209">
        <f>1/((1/N17)+(1/N18)+(1/N20))</f>
        <v>0.02697911977508811</v>
      </c>
      <c r="O3" s="27" t="s">
        <v>112</v>
      </c>
      <c r="P3" s="212" t="s">
        <v>102</v>
      </c>
      <c r="Q3" s="243">
        <f>(Q17*Q18*Q19)/(Q21*Q23*Q30*Q38*Q39*Q31*Q36*(1/24)*Q27*(1/365)*Q28)</f>
        <v>0.38189820975966676</v>
      </c>
      <c r="R3" s="213" t="s">
        <v>121</v>
      </c>
      <c r="S3" s="212" t="s">
        <v>102</v>
      </c>
      <c r="T3" s="243">
        <f>(T17*T18*T19)/(T21*T23*T30*T38*T39*T32*T36*(1/24)*T27*(1/365)*T28)</f>
        <v>0.45445886961400345</v>
      </c>
      <c r="U3" s="213" t="s">
        <v>121</v>
      </c>
      <c r="V3" s="60" t="s">
        <v>108</v>
      </c>
      <c r="W3" s="188">
        <f>1/((1/W17)+(1/W18)+(1/W20))</f>
        <v>0.03435257267791232</v>
      </c>
      <c r="X3" s="58" t="s">
        <v>112</v>
      </c>
      <c r="Y3" s="192" t="s">
        <v>102</v>
      </c>
      <c r="Z3" s="187">
        <f>(Z17*Z18*Z19)/(Z21*Z23*Z30*Z38*Z39*Z31*Z36*(1/24)*Z27*(1/365)*Z28)</f>
        <v>0.4243313441774075</v>
      </c>
      <c r="AA3" s="193" t="s">
        <v>121</v>
      </c>
      <c r="AB3" s="192" t="s">
        <v>102</v>
      </c>
      <c r="AC3" s="187">
        <f>(AC17*AC18*AC19)/(AC21*AC23*AC30*AC38*AC39*AC32*AC36*(1/24)*AC27*(1/365)*AC28)</f>
        <v>0.5049542995711149</v>
      </c>
      <c r="AD3" s="193" t="s">
        <v>121</v>
      </c>
      <c r="AE3" s="37" t="s">
        <v>108</v>
      </c>
      <c r="AF3" s="216">
        <f>1/((1/AF17)+(1/AF18)+(1/AF20))</f>
        <v>0.021817986830131246</v>
      </c>
      <c r="AG3" s="29" t="s">
        <v>112</v>
      </c>
      <c r="AH3" s="159" t="s">
        <v>102</v>
      </c>
      <c r="AI3" s="242">
        <f>(AI17*AI18*AI19)/(AI21*AI23*AI30*AI38*AI39*AI31*AI36*(1/24)*AI27*(1/365)*AI28)</f>
        <v>0.954745524399167</v>
      </c>
      <c r="AJ3" s="160" t="s">
        <v>121</v>
      </c>
      <c r="AK3" s="159" t="s">
        <v>102</v>
      </c>
      <c r="AL3" s="242">
        <f>(AL17*AL18*AL19)/(AL21*AL23*AL30*AL38*AL39*AL32*AL36*(1/24)*AL27*(1/365)*AL28)</f>
        <v>1.1361471740350084</v>
      </c>
      <c r="AM3" s="160" t="s">
        <v>121</v>
      </c>
      <c r="AN3" s="136"/>
      <c r="AO3" s="65"/>
      <c r="AP3" s="70"/>
      <c r="AQ3" s="136"/>
      <c r="AR3" s="65"/>
      <c r="AS3" s="70"/>
    </row>
    <row r="4" spans="1:45" ht="12.75">
      <c r="A4" s="343"/>
      <c r="B4" s="344"/>
      <c r="C4" s="345"/>
      <c r="D4" s="54" t="s">
        <v>109</v>
      </c>
      <c r="E4" s="241">
        <f>E2/E49</f>
        <v>4.894916010879467E-05</v>
      </c>
      <c r="F4" s="56" t="s">
        <v>113</v>
      </c>
      <c r="G4" s="184" t="s">
        <v>103</v>
      </c>
      <c r="H4" s="241">
        <f>(H17*H18*H19)/(H21*H37*H24*H38*H39*H31*H27*(1/365)*((H36*H30)+(H40*H29))*(1/24)*H28)</f>
        <v>0.24978407279329692</v>
      </c>
      <c r="I4" s="185" t="s">
        <v>122</v>
      </c>
      <c r="J4" s="184" t="s">
        <v>103</v>
      </c>
      <c r="K4" s="241">
        <f>(K17*K18*K19)/((1-EXP(-K19*K18))*K37*K24*K38*K39*K33*K27*(1/365)*((K36*K30)+(K40*K29))*(1/24)*K28)</f>
        <v>0.29724304662402334</v>
      </c>
      <c r="L4" s="185" t="s">
        <v>122</v>
      </c>
      <c r="M4" s="33" t="s">
        <v>109</v>
      </c>
      <c r="N4" s="243">
        <f>N2/N39</f>
        <v>4.752885910185102E-05</v>
      </c>
      <c r="O4" s="35" t="s">
        <v>113</v>
      </c>
      <c r="P4" s="212" t="s">
        <v>103</v>
      </c>
      <c r="Q4" s="243">
        <f>(Q17*Q18*Q19)/(Q21*Q24*Q30*Q38*Q39*Q31*Q36*(1/24)*Q27*(1/365)*Q28)</f>
        <v>0.37397071984588304</v>
      </c>
      <c r="R4" s="213" t="s">
        <v>122</v>
      </c>
      <c r="S4" s="212" t="s">
        <v>103</v>
      </c>
      <c r="T4" s="243">
        <f>(T17*T18*T19)/(T21*T24*T30*T38*T39*T33*T36*(1/24)*T27*(1/365)*T28)</f>
        <v>0.44502515661660086</v>
      </c>
      <c r="U4" s="213" t="s">
        <v>122</v>
      </c>
      <c r="V4" s="59" t="s">
        <v>109</v>
      </c>
      <c r="W4" s="187">
        <f>W2/W39</f>
        <v>0.000386073457937517</v>
      </c>
      <c r="X4" s="92" t="s">
        <v>113</v>
      </c>
      <c r="Y4" s="192" t="s">
        <v>103</v>
      </c>
      <c r="Z4" s="187">
        <f>(Z17*Z18*Z19)/(Z21*Z24*Z30*Z38*Z39*Z31*Z36*(1/24)*Z27*(1/365)*Z28)</f>
        <v>0.41552302205098113</v>
      </c>
      <c r="AA4" s="193" t="s">
        <v>122</v>
      </c>
      <c r="AB4" s="192" t="s">
        <v>103</v>
      </c>
      <c r="AC4" s="187">
        <f>(AC17*AC18*AC19)/(AC21*AC24*AC30*AC38*AC39*AC33*AC36*(1/24)*AC27*(1/365)*AC28)</f>
        <v>0.49447239624066747</v>
      </c>
      <c r="AD4" s="193" t="s">
        <v>122</v>
      </c>
      <c r="AE4" s="36" t="s">
        <v>109</v>
      </c>
      <c r="AF4" s="242">
        <f>AF2/AF39</f>
        <v>0.00030839857852982115</v>
      </c>
      <c r="AG4" s="38" t="s">
        <v>113</v>
      </c>
      <c r="AH4" s="159" t="s">
        <v>103</v>
      </c>
      <c r="AI4" s="242">
        <f>(AI17*AI18*AI19)/(AI21*AI24*AI30*AI38*AI39*AI31*AI36*(1/24)*AI27*(1/365)*AI28)</f>
        <v>0.9349267996147077</v>
      </c>
      <c r="AJ4" s="160" t="s">
        <v>122</v>
      </c>
      <c r="AK4" s="159" t="s">
        <v>103</v>
      </c>
      <c r="AL4" s="242">
        <f>(AL17*AL18*AL19)/(AL21*AL24*AL30*AL38*AL39*AL33*AL36*(1/24)*AL27*(1/365)*AL28)</f>
        <v>1.112562891541502</v>
      </c>
      <c r="AM4" s="160" t="s">
        <v>122</v>
      </c>
      <c r="AN4" s="136"/>
      <c r="AO4" s="65"/>
      <c r="AP4" s="70"/>
      <c r="AQ4" s="136"/>
      <c r="AR4" s="65"/>
      <c r="AS4" s="70"/>
    </row>
    <row r="5" spans="1:45" ht="13.5" thickBot="1">
      <c r="A5" s="346"/>
      <c r="B5" s="344"/>
      <c r="C5" s="347"/>
      <c r="D5" s="55" t="s">
        <v>108</v>
      </c>
      <c r="E5" s="182">
        <f>E3/E49</f>
        <v>0.000900397252378346</v>
      </c>
      <c r="F5" s="57" t="s">
        <v>113</v>
      </c>
      <c r="G5" s="184" t="s">
        <v>104</v>
      </c>
      <c r="H5" s="241">
        <f>(H17*H18*H19)/(H21*H37*H25*H38*H39*H31*H27*(1/365)*((H36*H30)+(H40*H29))*(1/24)*H28)</f>
        <v>0.08870536944069647</v>
      </c>
      <c r="I5" s="185" t="s">
        <v>122</v>
      </c>
      <c r="J5" s="184" t="s">
        <v>104</v>
      </c>
      <c r="K5" s="241">
        <f>(K17*K18*K19)/((1-EXP(-K19*K18))*K37*K25*K38*K39*K34*K27*(1/365)*((K36*K30)+(K40*K29))*(1/24)*K28)</f>
        <v>0.10555938963442879</v>
      </c>
      <c r="L5" s="185" t="s">
        <v>122</v>
      </c>
      <c r="M5" s="34" t="s">
        <v>108</v>
      </c>
      <c r="N5" s="209">
        <f>N3/N39</f>
        <v>0.000998227431678261</v>
      </c>
      <c r="O5" s="28" t="s">
        <v>113</v>
      </c>
      <c r="P5" s="212" t="s">
        <v>104</v>
      </c>
      <c r="Q5" s="243">
        <f>(Q17*Q18*Q19)/(Q21*Q25*Q30*Q38*Q39*Q31*Q36*(1/24)*Q27*(1/365)*Q28)</f>
        <v>0.1328075505093713</v>
      </c>
      <c r="R5" s="213" t="s">
        <v>122</v>
      </c>
      <c r="S5" s="212" t="s">
        <v>104</v>
      </c>
      <c r="T5" s="243">
        <f>(T17*T18*T19)/(T21*T25*T30*T38*T39*T34*T36*(1/24)*T27*(1/365)*T28)</f>
        <v>0.15804098510615186</v>
      </c>
      <c r="U5" s="213" t="s">
        <v>122</v>
      </c>
      <c r="V5" s="60" t="s">
        <v>108</v>
      </c>
      <c r="W5" s="188">
        <f>W3/W39</f>
        <v>0.0012710451890827572</v>
      </c>
      <c r="X5" s="93" t="s">
        <v>113</v>
      </c>
      <c r="Y5" s="192" t="s">
        <v>104</v>
      </c>
      <c r="Z5" s="187">
        <f>(Z17*Z18*Z19)/(Z21*Z25*Z30*Z38*Z39*Z31*Z36*(1/24)*Z27*(1/365)*Z28)</f>
        <v>0.14756394501041256</v>
      </c>
      <c r="AA5" s="193" t="s">
        <v>122</v>
      </c>
      <c r="AB5" s="192" t="s">
        <v>104</v>
      </c>
      <c r="AC5" s="187">
        <f>(AC17*AC18*AC19)/(AC21*AC25*AC30*AC38*AC39*AC34*AC36*(1/24)*AC27*(1/365)*AC28)</f>
        <v>0.17560109456239092</v>
      </c>
      <c r="AD5" s="193" t="s">
        <v>122</v>
      </c>
      <c r="AE5" s="37" t="s">
        <v>108</v>
      </c>
      <c r="AF5" s="216">
        <f>AF3/AF39</f>
        <v>0.0008072655127148569</v>
      </c>
      <c r="AG5" s="30" t="s">
        <v>113</v>
      </c>
      <c r="AH5" s="159" t="s">
        <v>104</v>
      </c>
      <c r="AI5" s="242">
        <f>(AI17*AI18*AI19)/(AI21*AI25*AI30*AI38*AI39*AI31*AI36*(1/24)*AI27*(1/365)*AI28)</f>
        <v>0.33201887627342824</v>
      </c>
      <c r="AJ5" s="160" t="s">
        <v>122</v>
      </c>
      <c r="AK5" s="159" t="s">
        <v>104</v>
      </c>
      <c r="AL5" s="242">
        <f>(AL17*AL18*AL19)/(AL21*AL25*AL30*AL38*AL39*AL34*AL36*(1/24)*AL27*(1/365)*AL28)</f>
        <v>0.3951024627653796</v>
      </c>
      <c r="AM5" s="160" t="s">
        <v>122</v>
      </c>
      <c r="AN5" s="136"/>
      <c r="AO5" s="65"/>
      <c r="AP5" s="70"/>
      <c r="AQ5" s="136"/>
      <c r="AR5" s="65"/>
      <c r="AS5" s="70"/>
    </row>
    <row r="6" spans="1:45" ht="14.25" thickBot="1" thickTop="1">
      <c r="A6" t="s">
        <v>57</v>
      </c>
      <c r="B6" s="258">
        <v>1E-06</v>
      </c>
      <c r="D6" s="54" t="s">
        <v>109</v>
      </c>
      <c r="E6" s="241">
        <f>E2*E12*E50*E51</f>
        <v>1.5309312274523025E-14</v>
      </c>
      <c r="F6" s="56" t="s">
        <v>114</v>
      </c>
      <c r="G6" s="186" t="s">
        <v>105</v>
      </c>
      <c r="H6" s="182">
        <f>(H17*H18*H19)/(H21*H37*H26*H38*H39*H31*H27*(1/365)*((H36*H30)+(H40*H29))*(1/24)*H28)</f>
        <v>0.057064072712365556</v>
      </c>
      <c r="I6" s="240" t="s">
        <v>122</v>
      </c>
      <c r="J6" s="186" t="s">
        <v>105</v>
      </c>
      <c r="K6" s="182">
        <f>(K17*K18*K19)/((1-EXP(-K19*K18))*K37*K26*K38*K39*K35*K27*(1/365)*((K36*K30)+(K40*K29))*(1/24)*K28)</f>
        <v>0.06790624652771503</v>
      </c>
      <c r="L6" s="240" t="s">
        <v>122</v>
      </c>
      <c r="M6" s="33" t="s">
        <v>109</v>
      </c>
      <c r="N6" s="243">
        <f>N2*N12*N40*N41</f>
        <v>1.4865099716211668E-14</v>
      </c>
      <c r="O6" s="35" t="s">
        <v>114</v>
      </c>
      <c r="P6" s="214" t="s">
        <v>105</v>
      </c>
      <c r="Q6" s="209">
        <f>(Q17*Q18*Q19)/(Q21*Q26*Q30*Q38*Q39*Q31*Q36*(1/24)*Q27*(1/365)*Q28)</f>
        <v>0.08543496032767804</v>
      </c>
      <c r="R6" s="215" t="s">
        <v>122</v>
      </c>
      <c r="S6" s="214" t="s">
        <v>105</v>
      </c>
      <c r="T6" s="209">
        <f>(T17*T18*T19)/(T21*T26*T30*T38*T39*T35*T36*(1/24)*T27*(1/365)*T28)</f>
        <v>0.10166760278993685</v>
      </c>
      <c r="U6" s="215" t="s">
        <v>122</v>
      </c>
      <c r="V6" s="59" t="s">
        <v>109</v>
      </c>
      <c r="W6" s="187">
        <f>W2*W12*W40*W41</f>
        <v>1.2074812142503825E-13</v>
      </c>
      <c r="X6" s="92" t="s">
        <v>114</v>
      </c>
      <c r="Y6" s="194" t="s">
        <v>105</v>
      </c>
      <c r="Z6" s="188">
        <f>(Z17*Z18*Z19)/(Z21*Z26*Z30*Z38*Z39*Z31*Z36*(1/24)*Z27*(1/365)*Z28)</f>
        <v>0.09492773369742005</v>
      </c>
      <c r="AA6" s="195" t="s">
        <v>122</v>
      </c>
      <c r="AB6" s="194" t="s">
        <v>105</v>
      </c>
      <c r="AC6" s="188">
        <f>(AC17*AC18*AC19)/(AC21*AC26*AC30*AC38*AC39*AC35*AC36*(1/24)*AC27*(1/365)*AC28)</f>
        <v>0.11296400309992984</v>
      </c>
      <c r="AD6" s="195" t="s">
        <v>122</v>
      </c>
      <c r="AE6" s="36" t="s">
        <v>109</v>
      </c>
      <c r="AF6" s="242">
        <f>AF2*AF12*AF40*AF41</f>
        <v>9.645456905160988E-14</v>
      </c>
      <c r="AG6" s="38" t="s">
        <v>114</v>
      </c>
      <c r="AH6" s="161" t="s">
        <v>105</v>
      </c>
      <c r="AI6" s="216">
        <f>(AI17*AI18*AI19)/(AI21*AI26*AI30*AI38*AI39*AI31*AI36*(1/24)*AI27*(1/365)*AI28)</f>
        <v>0.21358740081919506</v>
      </c>
      <c r="AJ6" s="162" t="s">
        <v>122</v>
      </c>
      <c r="AK6" s="161" t="s">
        <v>105</v>
      </c>
      <c r="AL6" s="216">
        <f>(AL17*AL18*AL19)/(AL21*AL26*AL30*AL38*AL39*AL35*AL36*(1/24)*AL27*(1/365)*AL28)</f>
        <v>0.25416900697484207</v>
      </c>
      <c r="AM6" s="162" t="s">
        <v>122</v>
      </c>
      <c r="AN6" s="136"/>
      <c r="AO6" s="65"/>
      <c r="AP6" s="70"/>
      <c r="AQ6" s="136"/>
      <c r="AR6" s="65"/>
      <c r="AS6" s="70"/>
    </row>
    <row r="7" spans="1:45" ht="13.5" thickBot="1">
      <c r="A7" s="75" t="s">
        <v>220</v>
      </c>
      <c r="B7" s="39">
        <v>1.1248E-10</v>
      </c>
      <c r="C7" s="78" t="s">
        <v>136</v>
      </c>
      <c r="D7" s="55" t="s">
        <v>108</v>
      </c>
      <c r="E7" s="182">
        <f>E3*E12*E50*E51</f>
        <v>2.8160774724520696E-13</v>
      </c>
      <c r="F7" s="57" t="s">
        <v>114</v>
      </c>
      <c r="G7" s="183" t="s">
        <v>101</v>
      </c>
      <c r="H7" s="245">
        <f>H2/H41</f>
        <v>0.0018875848568173292</v>
      </c>
      <c r="I7" s="244" t="s">
        <v>123</v>
      </c>
      <c r="J7" s="183" t="s">
        <v>101</v>
      </c>
      <c r="K7" s="245">
        <f>K2/K41</f>
        <v>0.002246225979612621</v>
      </c>
      <c r="L7" s="244" t="s">
        <v>123</v>
      </c>
      <c r="M7" s="34" t="s">
        <v>108</v>
      </c>
      <c r="N7" s="209">
        <f>N3*N12*N40*N41</f>
        <v>3.1220506007848446E-13</v>
      </c>
      <c r="O7" s="28" t="s">
        <v>114</v>
      </c>
      <c r="P7" s="210" t="s">
        <v>101</v>
      </c>
      <c r="Q7" s="248">
        <f>Q2/Q41</f>
        <v>0.002826046752221537</v>
      </c>
      <c r="R7" s="211" t="s">
        <v>123</v>
      </c>
      <c r="S7" s="210" t="s">
        <v>101</v>
      </c>
      <c r="T7" s="248">
        <f>T2/T41</f>
        <v>0.003362995635143629</v>
      </c>
      <c r="U7" s="211" t="s">
        <v>123</v>
      </c>
      <c r="V7" s="60" t="s">
        <v>108</v>
      </c>
      <c r="W7" s="188">
        <f>W3*W12*W40*W41</f>
        <v>3.9753139117093725E-13</v>
      </c>
      <c r="X7" s="93" t="s">
        <v>114</v>
      </c>
      <c r="Y7" s="189" t="s">
        <v>101</v>
      </c>
      <c r="Z7" s="190">
        <f>Z2/Z41</f>
        <v>0.0031400519469128186</v>
      </c>
      <c r="AA7" s="191" t="s">
        <v>123</v>
      </c>
      <c r="AB7" s="189" t="s">
        <v>101</v>
      </c>
      <c r="AC7" s="190">
        <f>AC2/AC41</f>
        <v>0.0037366618168262534</v>
      </c>
      <c r="AD7" s="191" t="s">
        <v>123</v>
      </c>
      <c r="AE7" s="37" t="s">
        <v>108</v>
      </c>
      <c r="AF7" s="216">
        <f>AF3*AF12*AF40*AF41</f>
        <v>2.524799157970476E-13</v>
      </c>
      <c r="AG7" s="30" t="s">
        <v>114</v>
      </c>
      <c r="AH7" s="158" t="s">
        <v>101</v>
      </c>
      <c r="AI7" s="247">
        <f>AI2/AI41</f>
        <v>0.007065116880553842</v>
      </c>
      <c r="AJ7" s="246" t="s">
        <v>123</v>
      </c>
      <c r="AK7" s="158" t="s">
        <v>101</v>
      </c>
      <c r="AL7" s="247">
        <f>AL2/AL41</f>
        <v>0.008407489087859073</v>
      </c>
      <c r="AM7" s="246" t="s">
        <v>123</v>
      </c>
      <c r="AN7" s="136"/>
      <c r="AO7" s="65"/>
      <c r="AP7" s="70"/>
      <c r="AQ7" s="136"/>
      <c r="AR7" s="65"/>
      <c r="AS7" s="70"/>
    </row>
    <row r="8" spans="1:45" ht="12.75">
      <c r="A8" s="75" t="s">
        <v>221</v>
      </c>
      <c r="B8" s="39">
        <v>4.255E-11</v>
      </c>
      <c r="C8" s="75" t="s">
        <v>136</v>
      </c>
      <c r="D8" s="66" t="s">
        <v>57</v>
      </c>
      <c r="E8" s="296">
        <f>B6</f>
        <v>1E-06</v>
      </c>
      <c r="F8" s="66"/>
      <c r="G8" s="184" t="s">
        <v>102</v>
      </c>
      <c r="H8" s="241">
        <f>H3/H41</f>
        <v>0.009437924284086645</v>
      </c>
      <c r="I8" s="185" t="s">
        <v>124</v>
      </c>
      <c r="J8" s="184" t="s">
        <v>102</v>
      </c>
      <c r="K8" s="241">
        <f>K3/K41</f>
        <v>0.011231129898063108</v>
      </c>
      <c r="L8" s="185" t="s">
        <v>124</v>
      </c>
      <c r="M8" s="66" t="s">
        <v>57</v>
      </c>
      <c r="N8" s="296">
        <f>B6</f>
        <v>1E-06</v>
      </c>
      <c r="O8" s="66"/>
      <c r="P8" s="212" t="s">
        <v>102</v>
      </c>
      <c r="Q8" s="243">
        <f>Q3/Q41</f>
        <v>0.014130233761107685</v>
      </c>
      <c r="R8" s="213" t="s">
        <v>124</v>
      </c>
      <c r="S8" s="212" t="s">
        <v>102</v>
      </c>
      <c r="T8" s="243">
        <f>T3/T41</f>
        <v>0.016814978175718146</v>
      </c>
      <c r="U8" s="213" t="s">
        <v>124</v>
      </c>
      <c r="V8" s="66" t="s">
        <v>57</v>
      </c>
      <c r="W8" s="296">
        <f>B6</f>
        <v>1E-06</v>
      </c>
      <c r="X8" s="66"/>
      <c r="Y8" s="192" t="s">
        <v>102</v>
      </c>
      <c r="Z8" s="187">
        <f>Z3/Z41</f>
        <v>0.01570025973456409</v>
      </c>
      <c r="AA8" s="193" t="s">
        <v>124</v>
      </c>
      <c r="AB8" s="192" t="s">
        <v>102</v>
      </c>
      <c r="AC8" s="187">
        <f>AC3/AC41</f>
        <v>0.01868330908413127</v>
      </c>
      <c r="AD8" s="193" t="s">
        <v>124</v>
      </c>
      <c r="AE8" s="66" t="s">
        <v>57</v>
      </c>
      <c r="AF8" s="296">
        <f>B6</f>
        <v>1E-06</v>
      </c>
      <c r="AG8" s="66"/>
      <c r="AH8" s="159" t="s">
        <v>102</v>
      </c>
      <c r="AI8" s="242">
        <f>AI3/AI41</f>
        <v>0.035325584402769214</v>
      </c>
      <c r="AJ8" s="160" t="s">
        <v>124</v>
      </c>
      <c r="AK8" s="159" t="s">
        <v>102</v>
      </c>
      <c r="AL8" s="242">
        <f>AL3/AL41</f>
        <v>0.04203744543929536</v>
      </c>
      <c r="AM8" s="160" t="s">
        <v>124</v>
      </c>
      <c r="AN8" s="136"/>
      <c r="AO8" s="65"/>
      <c r="AP8" s="70"/>
      <c r="AQ8" s="136"/>
      <c r="AR8" s="65"/>
      <c r="AS8" s="70"/>
    </row>
    <row r="9" spans="1:45" ht="12.75">
      <c r="A9" s="81" t="s">
        <v>222</v>
      </c>
      <c r="B9" s="39">
        <v>3.1783E-11</v>
      </c>
      <c r="C9" s="81" t="s">
        <v>136</v>
      </c>
      <c r="D9" t="s">
        <v>223</v>
      </c>
      <c r="E9" s="69">
        <f>E30</f>
        <v>26</v>
      </c>
      <c r="F9" s="66" t="s">
        <v>209</v>
      </c>
      <c r="G9" s="184" t="s">
        <v>103</v>
      </c>
      <c r="H9" s="241">
        <f>H4/H41</f>
        <v>0.009242010693351996</v>
      </c>
      <c r="I9" s="185" t="s">
        <v>123</v>
      </c>
      <c r="J9" s="184" t="s">
        <v>103</v>
      </c>
      <c r="K9" s="241">
        <f>K4/K41</f>
        <v>0.010997992725088874</v>
      </c>
      <c r="L9" s="185" t="s">
        <v>123</v>
      </c>
      <c r="M9" t="s">
        <v>224</v>
      </c>
      <c r="N9" s="69">
        <f>N31</f>
        <v>25</v>
      </c>
      <c r="O9" s="66" t="s">
        <v>209</v>
      </c>
      <c r="P9" s="212" t="s">
        <v>103</v>
      </c>
      <c r="Q9" s="243">
        <f>Q4/Q41</f>
        <v>0.013836916634297687</v>
      </c>
      <c r="R9" s="213" t="s">
        <v>123</v>
      </c>
      <c r="S9" s="212" t="s">
        <v>103</v>
      </c>
      <c r="T9" s="243">
        <f>T4/T41</f>
        <v>0.01646593079481425</v>
      </c>
      <c r="U9" s="213" t="s">
        <v>123</v>
      </c>
      <c r="V9" t="s">
        <v>225</v>
      </c>
      <c r="W9" s="69">
        <f>W31</f>
        <v>25</v>
      </c>
      <c r="X9" s="66" t="s">
        <v>209</v>
      </c>
      <c r="Y9" s="192" t="s">
        <v>103</v>
      </c>
      <c r="Z9" s="187">
        <f>Z4/Z41</f>
        <v>0.015374351815886316</v>
      </c>
      <c r="AA9" s="193" t="s">
        <v>123</v>
      </c>
      <c r="AB9" s="192" t="s">
        <v>103</v>
      </c>
      <c r="AC9" s="187">
        <f>AC4/AC41</f>
        <v>0.018295478660904713</v>
      </c>
      <c r="AD9" s="193" t="s">
        <v>123</v>
      </c>
      <c r="AE9" t="s">
        <v>226</v>
      </c>
      <c r="AF9" s="69">
        <f>AF31</f>
        <v>25</v>
      </c>
      <c r="AG9" s="66" t="s">
        <v>209</v>
      </c>
      <c r="AH9" s="159" t="s">
        <v>103</v>
      </c>
      <c r="AI9" s="242">
        <f>AI4/AI41</f>
        <v>0.03459229158574422</v>
      </c>
      <c r="AJ9" s="160" t="s">
        <v>123</v>
      </c>
      <c r="AK9" s="159" t="s">
        <v>103</v>
      </c>
      <c r="AL9" s="242">
        <f>AL4/AL41</f>
        <v>0.041164826987035615</v>
      </c>
      <c r="AM9" s="160" t="s">
        <v>123</v>
      </c>
      <c r="AN9" s="136"/>
      <c r="AO9" s="65"/>
      <c r="AP9" s="70"/>
      <c r="AQ9" s="136"/>
      <c r="AR9" s="65"/>
      <c r="AS9" s="70"/>
    </row>
    <row r="10" spans="1:45" ht="12.75">
      <c r="A10" s="75" t="s">
        <v>101</v>
      </c>
      <c r="B10" s="39">
        <v>2.533759704E-06</v>
      </c>
      <c r="C10" s="75" t="s">
        <v>210</v>
      </c>
      <c r="D10" s="72" t="s">
        <v>31</v>
      </c>
      <c r="E10" s="313">
        <f>B34</f>
        <v>0</v>
      </c>
      <c r="F10" s="72"/>
      <c r="G10" s="184" t="s">
        <v>104</v>
      </c>
      <c r="H10" s="241">
        <f>H5/H41</f>
        <v>0.003282098669305773</v>
      </c>
      <c r="I10" s="185" t="s">
        <v>123</v>
      </c>
      <c r="J10" s="184" t="s">
        <v>104</v>
      </c>
      <c r="K10" s="241">
        <f>K5/K41</f>
        <v>0.0039056974164738694</v>
      </c>
      <c r="L10" s="185" t="s">
        <v>123</v>
      </c>
      <c r="M10" s="72" t="s">
        <v>31</v>
      </c>
      <c r="N10" s="323">
        <f>B34</f>
        <v>0</v>
      </c>
      <c r="O10" s="72"/>
      <c r="P10" s="212" t="s">
        <v>104</v>
      </c>
      <c r="Q10" s="243">
        <f>Q5/Q41</f>
        <v>0.0049138793688467425</v>
      </c>
      <c r="R10" s="213" t="s">
        <v>123</v>
      </c>
      <c r="S10" s="212" t="s">
        <v>104</v>
      </c>
      <c r="T10" s="243">
        <f>T5/T41</f>
        <v>0.005847516448927625</v>
      </c>
      <c r="U10" s="213" t="s">
        <v>123</v>
      </c>
      <c r="V10" s="72" t="s">
        <v>31</v>
      </c>
      <c r="W10" s="323">
        <f>B34</f>
        <v>0</v>
      </c>
      <c r="X10" s="72"/>
      <c r="Y10" s="192" t="s">
        <v>104</v>
      </c>
      <c r="Z10" s="187">
        <f>Z5/Z41</f>
        <v>0.00545986596538527</v>
      </c>
      <c r="AA10" s="193" t="s">
        <v>123</v>
      </c>
      <c r="AB10" s="192" t="s">
        <v>104</v>
      </c>
      <c r="AC10" s="187">
        <f>AC5/AC41</f>
        <v>0.006497240498808471</v>
      </c>
      <c r="AD10" s="193" t="s">
        <v>123</v>
      </c>
      <c r="AE10" s="72" t="s">
        <v>31</v>
      </c>
      <c r="AF10" s="323">
        <f>B34</f>
        <v>0</v>
      </c>
      <c r="AG10" s="72"/>
      <c r="AH10" s="159" t="s">
        <v>104</v>
      </c>
      <c r="AI10" s="242">
        <f>AI5/AI41</f>
        <v>0.012284698422116857</v>
      </c>
      <c r="AJ10" s="160" t="s">
        <v>123</v>
      </c>
      <c r="AK10" s="159" t="s">
        <v>104</v>
      </c>
      <c r="AL10" s="242">
        <f>AL5/AL41</f>
        <v>0.014618791122319058</v>
      </c>
      <c r="AM10" s="160" t="s">
        <v>123</v>
      </c>
      <c r="AN10" s="136"/>
      <c r="AO10" s="65"/>
      <c r="AP10" s="70"/>
      <c r="AQ10" s="136"/>
      <c r="AR10" s="65"/>
      <c r="AS10" s="70"/>
    </row>
    <row r="11" spans="1:45" ht="13.5" thickBot="1">
      <c r="A11" s="75" t="s">
        <v>102</v>
      </c>
      <c r="B11" s="39">
        <v>5.067519408E-07</v>
      </c>
      <c r="C11" s="75" t="s">
        <v>211</v>
      </c>
      <c r="D11" s="72" t="s">
        <v>58</v>
      </c>
      <c r="E11" s="314">
        <f>0.693/E12</f>
        <v>0.022972045705420805</v>
      </c>
      <c r="F11" s="72"/>
      <c r="G11" s="186" t="s">
        <v>105</v>
      </c>
      <c r="H11" s="182">
        <f>H6/H41</f>
        <v>0.0021113706903575277</v>
      </c>
      <c r="I11" s="185" t="s">
        <v>123</v>
      </c>
      <c r="J11" s="186" t="s">
        <v>105</v>
      </c>
      <c r="K11" s="182">
        <f>K6/K41</f>
        <v>0.0025125311215254587</v>
      </c>
      <c r="L11" s="185" t="s">
        <v>123</v>
      </c>
      <c r="M11" s="72" t="s">
        <v>58</v>
      </c>
      <c r="N11" s="314">
        <f>0.693/N12</f>
        <v>0.022972045705420805</v>
      </c>
      <c r="O11" s="72"/>
      <c r="P11" s="214" t="s">
        <v>105</v>
      </c>
      <c r="Q11" s="209">
        <f>Q6/Q41</f>
        <v>0.0031610935321240907</v>
      </c>
      <c r="R11" s="213" t="s">
        <v>123</v>
      </c>
      <c r="S11" s="214" t="s">
        <v>105</v>
      </c>
      <c r="T11" s="209">
        <f>T6/T41</f>
        <v>0.003761701303227667</v>
      </c>
      <c r="U11" s="213" t="s">
        <v>123</v>
      </c>
      <c r="V11" s="72" t="s">
        <v>58</v>
      </c>
      <c r="W11" s="314">
        <f>0.693/W12</f>
        <v>0.022972045705420805</v>
      </c>
      <c r="X11" s="72"/>
      <c r="Y11" s="194" t="s">
        <v>105</v>
      </c>
      <c r="Z11" s="188">
        <f>Z6/Z41</f>
        <v>0.0035123261468045456</v>
      </c>
      <c r="AA11" s="193" t="s">
        <v>123</v>
      </c>
      <c r="AB11" s="194" t="s">
        <v>105</v>
      </c>
      <c r="AC11" s="188">
        <f>AC6/AC41</f>
        <v>0.004179668114697408</v>
      </c>
      <c r="AD11" s="193" t="s">
        <v>123</v>
      </c>
      <c r="AE11" s="72" t="s">
        <v>58</v>
      </c>
      <c r="AF11" s="314">
        <f>0.693/AF12</f>
        <v>0.022972045705420805</v>
      </c>
      <c r="AG11" s="72"/>
      <c r="AH11" s="161" t="s">
        <v>105</v>
      </c>
      <c r="AI11" s="216">
        <f>AI6/AI41</f>
        <v>0.007902733830310225</v>
      </c>
      <c r="AJ11" s="160" t="s">
        <v>123</v>
      </c>
      <c r="AK11" s="161" t="s">
        <v>105</v>
      </c>
      <c r="AL11" s="216">
        <f>AL6/AL41</f>
        <v>0.009404253258069166</v>
      </c>
      <c r="AM11" s="160" t="s">
        <v>123</v>
      </c>
      <c r="AN11" s="136"/>
      <c r="AO11" s="65"/>
      <c r="AP11" s="70"/>
      <c r="AQ11" s="136"/>
      <c r="AR11" s="65"/>
      <c r="AS11" s="70"/>
    </row>
    <row r="12" spans="1:45" ht="12.75">
      <c r="A12" s="75" t="s">
        <v>103</v>
      </c>
      <c r="B12" s="39">
        <v>5.1749414784E-07</v>
      </c>
      <c r="C12" s="75" t="s">
        <v>210</v>
      </c>
      <c r="D12" s="70" t="s">
        <v>83</v>
      </c>
      <c r="E12" s="287">
        <f>B15</f>
        <v>30.1671</v>
      </c>
      <c r="F12" s="72" t="s">
        <v>84</v>
      </c>
      <c r="G12" s="183" t="s">
        <v>101</v>
      </c>
      <c r="H12" s="245">
        <f>H2*H20*H42*H43</f>
        <v>5.903599970550933E-10</v>
      </c>
      <c r="I12" s="56" t="s">
        <v>125</v>
      </c>
      <c r="J12" s="183" t="s">
        <v>101</v>
      </c>
      <c r="K12" s="245">
        <f>K2*K20*K42*K43</f>
        <v>7.02528396495561E-10</v>
      </c>
      <c r="L12" s="56" t="s">
        <v>125</v>
      </c>
      <c r="M12" s="70" t="s">
        <v>83</v>
      </c>
      <c r="N12" s="287">
        <f>B15</f>
        <v>30.1671</v>
      </c>
      <c r="O12" s="72" t="s">
        <v>84</v>
      </c>
      <c r="P12" s="210" t="s">
        <v>101</v>
      </c>
      <c r="Q12" s="248">
        <f>Q2*Q20*Q42*Q43</f>
        <v>8.838728210249253E-10</v>
      </c>
      <c r="R12" s="35" t="s">
        <v>125</v>
      </c>
      <c r="S12" s="210" t="s">
        <v>101</v>
      </c>
      <c r="T12" s="248">
        <f>T2*T20*T42*T43</f>
        <v>1.0518086570196614E-09</v>
      </c>
      <c r="U12" s="35" t="s">
        <v>125</v>
      </c>
      <c r="V12" s="70" t="s">
        <v>83</v>
      </c>
      <c r="W12" s="287">
        <f>B15</f>
        <v>30.1671</v>
      </c>
      <c r="X12" s="72" t="s">
        <v>84</v>
      </c>
      <c r="Y12" s="189" t="s">
        <v>101</v>
      </c>
      <c r="Z12" s="190">
        <f>Z2*Z20*Z42*Z43</f>
        <v>9.820809122499173E-10</v>
      </c>
      <c r="AA12" s="92" t="s">
        <v>125</v>
      </c>
      <c r="AB12" s="189" t="s">
        <v>101</v>
      </c>
      <c r="AC12" s="190">
        <f>AC2*AC20*AC42*AC43</f>
        <v>1.1686762855774013E-09</v>
      </c>
      <c r="AD12" s="92" t="s">
        <v>125</v>
      </c>
      <c r="AE12" s="70" t="s">
        <v>83</v>
      </c>
      <c r="AF12" s="287">
        <f>B15</f>
        <v>30.1671</v>
      </c>
      <c r="AG12" s="72" t="s">
        <v>84</v>
      </c>
      <c r="AH12" s="158" t="s">
        <v>101</v>
      </c>
      <c r="AI12" s="247">
        <f>AI2*AI20*AI42*AI43</f>
        <v>2.2096820525623135E-09</v>
      </c>
      <c r="AJ12" s="38" t="s">
        <v>125</v>
      </c>
      <c r="AK12" s="158" t="s">
        <v>101</v>
      </c>
      <c r="AL12" s="247">
        <f>AL2*AL20*AL42*AL43</f>
        <v>2.629521642549153E-09</v>
      </c>
      <c r="AM12" s="38" t="s">
        <v>125</v>
      </c>
      <c r="AN12" s="136"/>
      <c r="AO12" s="65"/>
      <c r="AP12" s="49"/>
      <c r="AQ12" s="136"/>
      <c r="AR12" s="65"/>
      <c r="AS12" s="49"/>
    </row>
    <row r="13" spans="1:45" ht="12.75">
      <c r="A13" s="75" t="s">
        <v>104</v>
      </c>
      <c r="B13" s="39">
        <v>1.4572037376E-06</v>
      </c>
      <c r="C13" s="75" t="s">
        <v>210</v>
      </c>
      <c r="D13" s="66" t="s">
        <v>150</v>
      </c>
      <c r="E13" s="314">
        <f>1-EXP(-E11*E9)</f>
        <v>0.44968981573727407</v>
      </c>
      <c r="F13" s="66"/>
      <c r="G13" s="184" t="s">
        <v>102</v>
      </c>
      <c r="H13" s="241">
        <f>H3*H20*H42*H44</f>
        <v>2.9517999852754674E-12</v>
      </c>
      <c r="I13" s="185" t="s">
        <v>121</v>
      </c>
      <c r="J13" s="184" t="s">
        <v>102</v>
      </c>
      <c r="K13" s="241">
        <f>K3*K20*K42*K44</f>
        <v>3.5126419824778062E-12</v>
      </c>
      <c r="L13" s="185" t="s">
        <v>121</v>
      </c>
      <c r="M13" s="66" t="s">
        <v>150</v>
      </c>
      <c r="N13" s="314">
        <f>1-EXP(-N11*N9)</f>
        <v>0.43690174330645004</v>
      </c>
      <c r="O13" s="66"/>
      <c r="P13" s="212" t="s">
        <v>102</v>
      </c>
      <c r="Q13" s="243">
        <f>Q3*Q20*Q42*Q44</f>
        <v>4.419364105124628E-12</v>
      </c>
      <c r="R13" s="213" t="s">
        <v>121</v>
      </c>
      <c r="S13" s="212" t="s">
        <v>102</v>
      </c>
      <c r="T13" s="243">
        <f>T3*T20*T42*T44</f>
        <v>5.2590432850983066E-12</v>
      </c>
      <c r="U13" s="213" t="s">
        <v>121</v>
      </c>
      <c r="V13" s="66" t="s">
        <v>150</v>
      </c>
      <c r="W13" s="314">
        <f>1-EXP(-W11*W9)</f>
        <v>0.43690174330645004</v>
      </c>
      <c r="X13" s="66"/>
      <c r="Y13" s="192" t="s">
        <v>102</v>
      </c>
      <c r="Z13" s="187">
        <f>Z3*Z20*Z42*Z44</f>
        <v>4.910404561249587E-12</v>
      </c>
      <c r="AA13" s="193" t="s">
        <v>121</v>
      </c>
      <c r="AB13" s="192" t="s">
        <v>102</v>
      </c>
      <c r="AC13" s="187">
        <f>AC3*AC20*AC42*AC44</f>
        <v>5.843381427887007E-12</v>
      </c>
      <c r="AD13" s="193" t="s">
        <v>121</v>
      </c>
      <c r="AE13" s="66" t="s">
        <v>150</v>
      </c>
      <c r="AF13" s="314">
        <f>1-EXP(-AF11*AF9)</f>
        <v>0.43690174330645004</v>
      </c>
      <c r="AG13" s="66"/>
      <c r="AH13" s="159" t="s">
        <v>102</v>
      </c>
      <c r="AI13" s="242">
        <f>AI3*AI20*AI42*AI44</f>
        <v>1.1048410262811572E-11</v>
      </c>
      <c r="AJ13" s="160" t="s">
        <v>121</v>
      </c>
      <c r="AK13" s="159" t="s">
        <v>102</v>
      </c>
      <c r="AL13" s="242">
        <f>AL3*AL20*AL42*AL44</f>
        <v>1.3147608212745768E-11</v>
      </c>
      <c r="AM13" s="160" t="s">
        <v>121</v>
      </c>
      <c r="AN13" s="136"/>
      <c r="AO13" s="65"/>
      <c r="AP13" s="70"/>
      <c r="AQ13" s="136"/>
      <c r="AR13" s="65"/>
      <c r="AS13" s="70"/>
    </row>
    <row r="14" spans="1:45" ht="12.75">
      <c r="A14" s="75" t="s">
        <v>105</v>
      </c>
      <c r="B14" s="39">
        <v>2.265204528E-06</v>
      </c>
      <c r="C14" s="75" t="s">
        <v>210</v>
      </c>
      <c r="D14" s="75" t="s">
        <v>221</v>
      </c>
      <c r="E14" s="287">
        <f>B8</f>
        <v>4.255E-11</v>
      </c>
      <c r="F14" s="72" t="s">
        <v>59</v>
      </c>
      <c r="G14" s="184" t="s">
        <v>103</v>
      </c>
      <c r="H14" s="241">
        <f>H4*H20*H42*H43</f>
        <v>2.890526158866319E-09</v>
      </c>
      <c r="I14" s="53" t="s">
        <v>125</v>
      </c>
      <c r="J14" s="184" t="s">
        <v>103</v>
      </c>
      <c r="K14" s="241">
        <f>K4*K20*K42*K43</f>
        <v>3.4397261290509203E-09</v>
      </c>
      <c r="L14" s="53" t="s">
        <v>125</v>
      </c>
      <c r="M14" s="81" t="s">
        <v>222</v>
      </c>
      <c r="N14" s="287">
        <f>B9</f>
        <v>3.1783E-11</v>
      </c>
      <c r="O14" s="72" t="s">
        <v>59</v>
      </c>
      <c r="P14" s="212" t="s">
        <v>103</v>
      </c>
      <c r="Q14" s="243">
        <f>Q4*Q20*Q42*Q43</f>
        <v>4.327626402581426E-09</v>
      </c>
      <c r="R14" s="27" t="s">
        <v>125</v>
      </c>
      <c r="S14" s="212" t="s">
        <v>103</v>
      </c>
      <c r="T14" s="243">
        <f>T4*T20*T42*T43</f>
        <v>5.149875419071898E-09</v>
      </c>
      <c r="U14" s="27" t="s">
        <v>125</v>
      </c>
      <c r="V14" s="81" t="s">
        <v>222</v>
      </c>
      <c r="W14" s="287">
        <f>B9</f>
        <v>3.1783E-11</v>
      </c>
      <c r="X14" s="72" t="s">
        <v>59</v>
      </c>
      <c r="Y14" s="192" t="s">
        <v>103</v>
      </c>
      <c r="Z14" s="187">
        <f>Z4*Z20*Z42*Z43</f>
        <v>4.808473780646029E-09</v>
      </c>
      <c r="AA14" s="58" t="s">
        <v>125</v>
      </c>
      <c r="AB14" s="192" t="s">
        <v>103</v>
      </c>
      <c r="AC14" s="187">
        <f>AC4*AC20*AC42*AC43</f>
        <v>5.722083798968774E-09</v>
      </c>
      <c r="AD14" s="58" t="s">
        <v>125</v>
      </c>
      <c r="AE14" s="81" t="s">
        <v>222</v>
      </c>
      <c r="AF14" s="287">
        <f>B9</f>
        <v>3.1783E-11</v>
      </c>
      <c r="AG14" s="72" t="s">
        <v>59</v>
      </c>
      <c r="AH14" s="159" t="s">
        <v>103</v>
      </c>
      <c r="AI14" s="242">
        <f>AI4*AI20*AI42*AI43</f>
        <v>1.0819066006453568E-08</v>
      </c>
      <c r="AJ14" s="29" t="s">
        <v>125</v>
      </c>
      <c r="AK14" s="159" t="s">
        <v>103</v>
      </c>
      <c r="AL14" s="242">
        <f>AL4*AL20*AL42*AL43</f>
        <v>1.2874688547679742E-08</v>
      </c>
      <c r="AM14" s="29" t="s">
        <v>125</v>
      </c>
      <c r="AN14" s="136"/>
      <c r="AO14" s="65"/>
      <c r="AP14" s="49"/>
      <c r="AQ14" s="136"/>
      <c r="AR14" s="65"/>
      <c r="AS14" s="49"/>
    </row>
    <row r="15" spans="1:45" ht="12.75">
      <c r="A15" s="76" t="s">
        <v>83</v>
      </c>
      <c r="B15" s="44">
        <v>30.1671</v>
      </c>
      <c r="C15" s="274" t="s">
        <v>127</v>
      </c>
      <c r="D15" s="75" t="s">
        <v>220</v>
      </c>
      <c r="E15" s="287">
        <f>B7</f>
        <v>1.1248E-10</v>
      </c>
      <c r="F15" s="72" t="s">
        <v>59</v>
      </c>
      <c r="G15" s="184" t="s">
        <v>104</v>
      </c>
      <c r="H15" s="241">
        <f>H5*H20*H42*H43</f>
        <v>1.026507366674321E-09</v>
      </c>
      <c r="I15" s="53" t="s">
        <v>125</v>
      </c>
      <c r="J15" s="184" t="s">
        <v>104</v>
      </c>
      <c r="K15" s="241">
        <f>K5*K20*K42*K43</f>
        <v>1.2215437663424418E-09</v>
      </c>
      <c r="L15" s="53" t="s">
        <v>125</v>
      </c>
      <c r="M15" s="75" t="s">
        <v>220</v>
      </c>
      <c r="N15" s="287">
        <f>B7</f>
        <v>1.1248E-10</v>
      </c>
      <c r="O15" s="72" t="s">
        <v>59</v>
      </c>
      <c r="P15" s="212" t="s">
        <v>104</v>
      </c>
      <c r="Q15" s="243">
        <f>Q5*Q20*Q42*Q43</f>
        <v>1.5368621968141733E-09</v>
      </c>
      <c r="R15" s="27" t="s">
        <v>125</v>
      </c>
      <c r="S15" s="212" t="s">
        <v>104</v>
      </c>
      <c r="T15" s="243">
        <f>T5*T20*T42*T43</f>
        <v>1.8288660142088667E-09</v>
      </c>
      <c r="U15" s="27" t="s">
        <v>125</v>
      </c>
      <c r="V15" s="75" t="s">
        <v>220</v>
      </c>
      <c r="W15" s="287">
        <f>B7</f>
        <v>1.1248E-10</v>
      </c>
      <c r="X15" s="72" t="s">
        <v>59</v>
      </c>
      <c r="Y15" s="192" t="s">
        <v>104</v>
      </c>
      <c r="Z15" s="187">
        <f>Z5*Z20*Z42*Z43</f>
        <v>1.7076246631268596E-09</v>
      </c>
      <c r="AA15" s="58" t="s">
        <v>125</v>
      </c>
      <c r="AB15" s="192" t="s">
        <v>104</v>
      </c>
      <c r="AC15" s="187">
        <f>AC5*AC20*AC42*AC43</f>
        <v>2.0320733491209624E-09</v>
      </c>
      <c r="AD15" s="58" t="s">
        <v>125</v>
      </c>
      <c r="AE15" s="75" t="s">
        <v>220</v>
      </c>
      <c r="AF15" s="287">
        <f>B7</f>
        <v>1.1248E-10</v>
      </c>
      <c r="AG15" s="72" t="s">
        <v>59</v>
      </c>
      <c r="AH15" s="159" t="s">
        <v>104</v>
      </c>
      <c r="AI15" s="242">
        <f>AI5*AI20*AI42*AI43</f>
        <v>3.842155492035433E-09</v>
      </c>
      <c r="AJ15" s="29" t="s">
        <v>125</v>
      </c>
      <c r="AK15" s="159" t="s">
        <v>104</v>
      </c>
      <c r="AL15" s="242">
        <f>AL5*AL20*AL42*AL43</f>
        <v>4.5721650355221655E-09</v>
      </c>
      <c r="AM15" s="29" t="s">
        <v>125</v>
      </c>
      <c r="AN15" s="136"/>
      <c r="AO15" s="65"/>
      <c r="AP15" s="49"/>
      <c r="AQ15" s="136"/>
      <c r="AR15" s="65"/>
      <c r="AS15" s="49"/>
    </row>
    <row r="16" spans="1:45" s="1" customFormat="1" ht="13.5" thickBot="1">
      <c r="A16" s="86" t="s">
        <v>130</v>
      </c>
      <c r="B16" s="302">
        <v>1</v>
      </c>
      <c r="D16" s="72" t="s">
        <v>181</v>
      </c>
      <c r="E16" s="287">
        <f>B11</f>
        <v>5.067519408E-07</v>
      </c>
      <c r="F16" s="72" t="s">
        <v>212</v>
      </c>
      <c r="G16" s="186" t="s">
        <v>105</v>
      </c>
      <c r="H16" s="182">
        <f>H6*H20*H42*H43</f>
        <v>6.603511307265735E-10</v>
      </c>
      <c r="I16" s="57" t="s">
        <v>125</v>
      </c>
      <c r="J16" s="186" t="s">
        <v>105</v>
      </c>
      <c r="K16" s="182">
        <f>K6*K20*K42*K43</f>
        <v>7.858178455646226E-10</v>
      </c>
      <c r="L16" s="57" t="s">
        <v>125</v>
      </c>
      <c r="M16" s="72" t="s">
        <v>181</v>
      </c>
      <c r="N16" s="287">
        <f>B11</f>
        <v>5.067519408E-07</v>
      </c>
      <c r="O16" s="72" t="s">
        <v>212</v>
      </c>
      <c r="P16" s="214" t="s">
        <v>105</v>
      </c>
      <c r="Q16" s="209">
        <f>Q6*Q20*Q42*Q43</f>
        <v>9.886618668165404E-10</v>
      </c>
      <c r="R16" s="28" t="s">
        <v>125</v>
      </c>
      <c r="S16" s="214" t="s">
        <v>105</v>
      </c>
      <c r="T16" s="209">
        <f>T6*T20*T42*T43</f>
        <v>1.1765076215116828E-09</v>
      </c>
      <c r="U16" s="28" t="s">
        <v>125</v>
      </c>
      <c r="V16" s="72" t="s">
        <v>181</v>
      </c>
      <c r="W16" s="287">
        <f>B11</f>
        <v>5.067519408E-07</v>
      </c>
      <c r="X16" s="72" t="s">
        <v>212</v>
      </c>
      <c r="Y16" s="194" t="s">
        <v>105</v>
      </c>
      <c r="Z16" s="188">
        <f>Z6*Z20*Z42*Z43</f>
        <v>1.0985131853517116E-09</v>
      </c>
      <c r="AA16" s="93" t="s">
        <v>125</v>
      </c>
      <c r="AB16" s="194" t="s">
        <v>105</v>
      </c>
      <c r="AC16" s="188">
        <f>AC6*AC20*AC42*AC43</f>
        <v>1.3072306905685366E-09</v>
      </c>
      <c r="AD16" s="93" t="s">
        <v>125</v>
      </c>
      <c r="AE16" s="72" t="s">
        <v>181</v>
      </c>
      <c r="AF16" s="287">
        <f>B11</f>
        <v>5.067519408E-07</v>
      </c>
      <c r="AG16" s="72" t="s">
        <v>212</v>
      </c>
      <c r="AH16" s="161" t="s">
        <v>105</v>
      </c>
      <c r="AI16" s="216">
        <f>AI6*AI20*AI42*AI43</f>
        <v>2.471654667041351E-09</v>
      </c>
      <c r="AJ16" s="30" t="s">
        <v>125</v>
      </c>
      <c r="AK16" s="161" t="s">
        <v>105</v>
      </c>
      <c r="AL16" s="216">
        <f>AL6*AL20*AL42*AL43</f>
        <v>2.9412690537792065E-09</v>
      </c>
      <c r="AM16" s="30" t="s">
        <v>125</v>
      </c>
      <c r="AN16" s="136"/>
      <c r="AO16" s="65"/>
      <c r="AP16" s="49"/>
      <c r="AQ16" s="136"/>
      <c r="AR16" s="65"/>
      <c r="AS16" s="49"/>
    </row>
    <row r="17" spans="1:44" ht="12.75">
      <c r="A17" s="86" t="s">
        <v>131</v>
      </c>
      <c r="B17" s="302">
        <v>1</v>
      </c>
      <c r="D17" s="66" t="s">
        <v>90</v>
      </c>
      <c r="E17" s="315">
        <f>(E8*E9*E11)/(E13*E14*E22)</f>
        <v>0.030542846347611407</v>
      </c>
      <c r="F17" s="66" t="s">
        <v>56</v>
      </c>
      <c r="G17" s="66" t="s">
        <v>57</v>
      </c>
      <c r="H17" s="296">
        <f>B6</f>
        <v>1E-06</v>
      </c>
      <c r="I17" s="66"/>
      <c r="J17" s="66" t="s">
        <v>57</v>
      </c>
      <c r="K17" s="296">
        <f>B6</f>
        <v>1E-06</v>
      </c>
      <c r="L17" s="66"/>
      <c r="M17" s="66" t="s">
        <v>90</v>
      </c>
      <c r="N17" s="315">
        <f>(N8*N9*N11)/(N13*N14*N22*N30*N31)</f>
        <v>0.03376174817087004</v>
      </c>
      <c r="O17" s="66" t="s">
        <v>56</v>
      </c>
      <c r="P17" s="66" t="s">
        <v>57</v>
      </c>
      <c r="Q17" s="296">
        <f>B6</f>
        <v>1E-06</v>
      </c>
      <c r="R17" s="66"/>
      <c r="S17" s="66" t="s">
        <v>57</v>
      </c>
      <c r="T17" s="296">
        <f>B6</f>
        <v>1E-06</v>
      </c>
      <c r="U17" s="66"/>
      <c r="V17" s="66" t="s">
        <v>90</v>
      </c>
      <c r="W17" s="315">
        <f>(W8*W9*W11)/(W13*W14*W22*W30*W31)</f>
        <v>0.037513053523188934</v>
      </c>
      <c r="X17" s="66" t="s">
        <v>56</v>
      </c>
      <c r="Y17" s="66" t="s">
        <v>57</v>
      </c>
      <c r="Z17" s="296">
        <f>B6</f>
        <v>1E-06</v>
      </c>
      <c r="AA17" s="66"/>
      <c r="AB17" s="66" t="s">
        <v>57</v>
      </c>
      <c r="AC17" s="296">
        <f>B6</f>
        <v>1E-06</v>
      </c>
      <c r="AD17" s="66"/>
      <c r="AE17" s="66" t="s">
        <v>90</v>
      </c>
      <c r="AF17" s="315">
        <f>(AF8*AF9*AF11)/(AF13*AF14*AF22*AF30*AF31)</f>
        <v>0.022507832113913363</v>
      </c>
      <c r="AG17" s="66" t="s">
        <v>56</v>
      </c>
      <c r="AH17" s="66" t="s">
        <v>57</v>
      </c>
      <c r="AI17" s="296">
        <f>B6</f>
        <v>1E-06</v>
      </c>
      <c r="AJ17" s="66"/>
      <c r="AK17" s="66" t="s">
        <v>57</v>
      </c>
      <c r="AL17" s="296">
        <f>B6</f>
        <v>1E-06</v>
      </c>
      <c r="AM17" s="66"/>
      <c r="AO17" s="47"/>
      <c r="AR17" s="47"/>
    </row>
    <row r="18" spans="1:39" ht="12.75">
      <c r="A18" s="86" t="s">
        <v>132</v>
      </c>
      <c r="B18" s="302">
        <v>1</v>
      </c>
      <c r="D18" s="66" t="s">
        <v>110</v>
      </c>
      <c r="E18" s="316">
        <f>(E8*E9*E11)/(E13*E15*E23*(1/E48)*E46*(E41+E42)*(1/24))</f>
        <v>0.19771960599394345</v>
      </c>
      <c r="F18" s="66" t="s">
        <v>56</v>
      </c>
      <c r="G18" t="s">
        <v>223</v>
      </c>
      <c r="H18" s="69">
        <f>H28</f>
        <v>26</v>
      </c>
      <c r="I18" s="66" t="s">
        <v>209</v>
      </c>
      <c r="J18" t="s">
        <v>223</v>
      </c>
      <c r="K18" s="69">
        <f>K28</f>
        <v>26</v>
      </c>
      <c r="L18" s="66" t="s">
        <v>209</v>
      </c>
      <c r="M18" s="66" t="s">
        <v>110</v>
      </c>
      <c r="N18" s="316">
        <f>(N8*N9*N11)/(N13*N15*N23*(1/N38)*N36*N26*N30*N31)</f>
        <v>0.19062276981325382</v>
      </c>
      <c r="O18" s="66" t="s">
        <v>56</v>
      </c>
      <c r="P18" t="s">
        <v>224</v>
      </c>
      <c r="Q18" s="69">
        <f>Q28</f>
        <v>25</v>
      </c>
      <c r="R18" s="66" t="s">
        <v>209</v>
      </c>
      <c r="S18" t="s">
        <v>224</v>
      </c>
      <c r="T18" s="69">
        <f>T28</f>
        <v>25</v>
      </c>
      <c r="U18" s="66" t="s">
        <v>209</v>
      </c>
      <c r="V18" s="66" t="s">
        <v>110</v>
      </c>
      <c r="W18" s="316">
        <f>(W8*W9*W11)/(W13*W15*W23*(1/W38)*W36*W26*W30*W29)</f>
        <v>2.1180307757028203</v>
      </c>
      <c r="X18" s="66" t="s">
        <v>56</v>
      </c>
      <c r="Y18" t="s">
        <v>225</v>
      </c>
      <c r="Z18" s="69">
        <f>Z28</f>
        <v>25</v>
      </c>
      <c r="AA18" s="66" t="s">
        <v>209</v>
      </c>
      <c r="AB18" t="s">
        <v>225</v>
      </c>
      <c r="AC18" s="69">
        <f>AC28</f>
        <v>25</v>
      </c>
      <c r="AD18" s="66" t="s">
        <v>209</v>
      </c>
      <c r="AE18" s="66" t="s">
        <v>110</v>
      </c>
      <c r="AF18" s="316">
        <f>(AF8*AF9*AF11)/(AF13*AF15*AF23*(1/AF38)*AF36*AF26*AF30*AF29)</f>
        <v>1.9062276981325381</v>
      </c>
      <c r="AG18" s="66" t="s">
        <v>56</v>
      </c>
      <c r="AH18" t="s">
        <v>226</v>
      </c>
      <c r="AI18" s="69">
        <f>AI28</f>
        <v>25</v>
      </c>
      <c r="AJ18" s="66" t="s">
        <v>209</v>
      </c>
      <c r="AK18" t="s">
        <v>226</v>
      </c>
      <c r="AL18" s="69">
        <f>AL28</f>
        <v>25</v>
      </c>
      <c r="AM18" s="66" t="s">
        <v>209</v>
      </c>
    </row>
    <row r="19" spans="1:44" ht="12.75">
      <c r="A19" s="86" t="s">
        <v>133</v>
      </c>
      <c r="B19" s="302">
        <v>1</v>
      </c>
      <c r="D19" s="72" t="s">
        <v>111</v>
      </c>
      <c r="E19" s="316">
        <f>(E8*E9*E11)/(E13*E15*E23*(1/E47)*E46*(E41+E42)*(1/24))</f>
        <v>0.001389176363307097</v>
      </c>
      <c r="F19" s="66" t="s">
        <v>56</v>
      </c>
      <c r="G19" s="72" t="s">
        <v>58</v>
      </c>
      <c r="H19" s="314">
        <f>W11</f>
        <v>0.022972045705420805</v>
      </c>
      <c r="I19" s="72"/>
      <c r="J19" s="72" t="s">
        <v>58</v>
      </c>
      <c r="K19" s="314">
        <f>W11</f>
        <v>0.022972045705420805</v>
      </c>
      <c r="L19" s="72"/>
      <c r="M19" s="72" t="s">
        <v>111</v>
      </c>
      <c r="N19" s="316">
        <f>(N8*N9*N11)/(N13*N15*N23*(1/N37)*N36*N26*N30*N31)</f>
        <v>0.0013393072508057198</v>
      </c>
      <c r="O19" s="72"/>
      <c r="P19" s="72" t="s">
        <v>58</v>
      </c>
      <c r="Q19" s="314">
        <f>W11</f>
        <v>0.022972045705420805</v>
      </c>
      <c r="R19" s="72"/>
      <c r="S19" s="72" t="s">
        <v>58</v>
      </c>
      <c r="T19" s="314">
        <f>W11</f>
        <v>0.022972045705420805</v>
      </c>
      <c r="U19" s="72"/>
      <c r="V19" s="72" t="s">
        <v>111</v>
      </c>
      <c r="W19" s="316">
        <f>(W8*W9*W11)/(W13*W15*W23*(1/W37)*W36*W26*W30*W29)</f>
        <v>0.01488119167561911</v>
      </c>
      <c r="X19" s="72" t="s">
        <v>56</v>
      </c>
      <c r="Y19" s="72" t="s">
        <v>58</v>
      </c>
      <c r="Z19" s="314">
        <f>W11</f>
        <v>0.022972045705420805</v>
      </c>
      <c r="AA19" s="72"/>
      <c r="AB19" s="72" t="s">
        <v>58</v>
      </c>
      <c r="AC19" s="314">
        <f>W11</f>
        <v>0.022972045705420805</v>
      </c>
      <c r="AD19" s="72"/>
      <c r="AE19" s="72" t="s">
        <v>111</v>
      </c>
      <c r="AF19" s="316">
        <f>(AF8*AF9*AF11)/(AF13*AF15*AF23*(1/AF37)*AF36*AF26*AF30*AF29)</f>
        <v>0.013393072508057198</v>
      </c>
      <c r="AG19" s="66" t="s">
        <v>56</v>
      </c>
      <c r="AH19" s="72" t="s">
        <v>58</v>
      </c>
      <c r="AI19" s="314">
        <f>W11</f>
        <v>0.022972045705420805</v>
      </c>
      <c r="AJ19" s="72"/>
      <c r="AK19" s="72" t="s">
        <v>58</v>
      </c>
      <c r="AL19" s="314">
        <f>W11</f>
        <v>0.022972045705420805</v>
      </c>
      <c r="AM19" s="66"/>
      <c r="AO19" s="50"/>
      <c r="AR19" s="50"/>
    </row>
    <row r="20" spans="1:45" ht="14.25">
      <c r="A20" s="86" t="s">
        <v>134</v>
      </c>
      <c r="B20" s="302">
        <v>1</v>
      </c>
      <c r="D20" s="66" t="s">
        <v>91</v>
      </c>
      <c r="E20" s="317">
        <f>(E8*E9*E11)/(E13*E16*E39*E40*E28*(1/365)*E45*((E41*E43)+(E42*E44))*(1/24)*E30)</f>
        <v>0.3035440512990026</v>
      </c>
      <c r="F20" s="66" t="s">
        <v>56</v>
      </c>
      <c r="G20" s="70" t="s">
        <v>83</v>
      </c>
      <c r="H20" s="287">
        <f>B15</f>
        <v>30.1671</v>
      </c>
      <c r="I20" s="72" t="s">
        <v>84</v>
      </c>
      <c r="J20" s="70" t="s">
        <v>83</v>
      </c>
      <c r="K20" s="287">
        <f>B15</f>
        <v>30.1671</v>
      </c>
      <c r="L20" s="72" t="s">
        <v>84</v>
      </c>
      <c r="M20" s="66" t="s">
        <v>91</v>
      </c>
      <c r="N20" s="317">
        <f>(N8*N9*N11)/(N13*N16*N34*N32*N33*N35*N26*(1/24)*N30*(1/365)*N31)</f>
        <v>0.45445886961400345</v>
      </c>
      <c r="O20" s="66" t="s">
        <v>56</v>
      </c>
      <c r="P20" s="70" t="s">
        <v>83</v>
      </c>
      <c r="Q20" s="287">
        <f>B15</f>
        <v>30.1671</v>
      </c>
      <c r="R20" s="72" t="s">
        <v>84</v>
      </c>
      <c r="S20" s="70" t="s">
        <v>83</v>
      </c>
      <c r="T20" s="287">
        <f>B15</f>
        <v>30.1671</v>
      </c>
      <c r="U20" s="72" t="s">
        <v>84</v>
      </c>
      <c r="V20" s="66" t="s">
        <v>91</v>
      </c>
      <c r="W20" s="317">
        <f>(W8*W9*W11)/(W13*W16*W34*W32*W33*W35*W26*(1/24)*W30*(1/365)*W31)</f>
        <v>0.5049542995711149</v>
      </c>
      <c r="X20" s="66" t="s">
        <v>56</v>
      </c>
      <c r="Y20" s="70" t="s">
        <v>83</v>
      </c>
      <c r="Z20" s="287">
        <f>B15</f>
        <v>30.1671</v>
      </c>
      <c r="AA20" s="72" t="s">
        <v>84</v>
      </c>
      <c r="AB20" s="70" t="s">
        <v>83</v>
      </c>
      <c r="AC20" s="287">
        <f>B15</f>
        <v>30.1671</v>
      </c>
      <c r="AD20" s="72" t="s">
        <v>84</v>
      </c>
      <c r="AE20" s="66" t="s">
        <v>91</v>
      </c>
      <c r="AF20" s="317">
        <f>(AF8*AF9*AF11)/(AF13*AF16*AF34*AF32*AF33*AF35*AF26*(1/24)*AF30*(1/365)*AF31)</f>
        <v>1.1361471740350084</v>
      </c>
      <c r="AG20" s="66" t="s">
        <v>56</v>
      </c>
      <c r="AH20" s="70" t="s">
        <v>83</v>
      </c>
      <c r="AI20" s="287">
        <f>B15</f>
        <v>30.1671</v>
      </c>
      <c r="AJ20" s="72" t="s">
        <v>84</v>
      </c>
      <c r="AK20" s="70" t="s">
        <v>83</v>
      </c>
      <c r="AL20" s="287">
        <f>B15</f>
        <v>30.1671</v>
      </c>
      <c r="AM20" s="66" t="s">
        <v>84</v>
      </c>
      <c r="AN20" s="74"/>
      <c r="AO20" s="51"/>
      <c r="AP20" s="74"/>
      <c r="AQ20" s="74"/>
      <c r="AR20" s="51"/>
      <c r="AS20" s="74"/>
    </row>
    <row r="21" spans="1:39" ht="12.75">
      <c r="A21" s="77" t="s">
        <v>138</v>
      </c>
      <c r="B21" s="42">
        <v>10</v>
      </c>
      <c r="C21" s="77" t="s">
        <v>137</v>
      </c>
      <c r="D21" s="66"/>
      <c r="E21" s="69"/>
      <c r="F21" s="66"/>
      <c r="G21" s="66" t="s">
        <v>150</v>
      </c>
      <c r="H21" s="314">
        <f>1-EXP(-H19*H18)</f>
        <v>0.44968981573727407</v>
      </c>
      <c r="I21" s="66"/>
      <c r="J21" s="66" t="s">
        <v>150</v>
      </c>
      <c r="K21" s="314">
        <f>1-EXP(-K19*K18)</f>
        <v>0.44968981573727407</v>
      </c>
      <c r="L21" s="66"/>
      <c r="M21" s="66"/>
      <c r="N21" s="69"/>
      <c r="O21" s="66"/>
      <c r="P21" s="66" t="s">
        <v>150</v>
      </c>
      <c r="Q21" s="314">
        <f>1-EXP(-Q19*Q18)</f>
        <v>0.43690174330645004</v>
      </c>
      <c r="R21" s="66"/>
      <c r="S21" s="66" t="s">
        <v>150</v>
      </c>
      <c r="T21" s="314">
        <f>1-EXP(-T19*T18)</f>
        <v>0.43690174330645004</v>
      </c>
      <c r="U21" s="66"/>
      <c r="V21" s="66"/>
      <c r="W21" s="69"/>
      <c r="X21" s="66"/>
      <c r="Y21" s="66" t="s">
        <v>150</v>
      </c>
      <c r="Z21" s="314">
        <f>1-EXP(-Z19*Z18)</f>
        <v>0.43690174330645004</v>
      </c>
      <c r="AA21" s="66"/>
      <c r="AB21" s="66" t="s">
        <v>150</v>
      </c>
      <c r="AC21" s="314">
        <f>1-EXP(-AC19*AC18)</f>
        <v>0.43690174330645004</v>
      </c>
      <c r="AD21" s="66"/>
      <c r="AE21" s="66"/>
      <c r="AF21" s="69"/>
      <c r="AG21" s="66"/>
      <c r="AH21" s="66" t="s">
        <v>150</v>
      </c>
      <c r="AI21" s="314">
        <f>1-EXP(-AI19*AI18)</f>
        <v>0.43690174330645004</v>
      </c>
      <c r="AJ21" s="66"/>
      <c r="AK21" s="66" t="s">
        <v>150</v>
      </c>
      <c r="AL21" s="314">
        <f>1-EXP(-AL19*AL18)</f>
        <v>0.43690174330645004</v>
      </c>
      <c r="AM21" s="66"/>
    </row>
    <row r="22" spans="1:39" ht="12.75">
      <c r="A22" s="87" t="s">
        <v>117</v>
      </c>
      <c r="B22" s="299">
        <v>137</v>
      </c>
      <c r="C22" s="87" t="s">
        <v>118</v>
      </c>
      <c r="D22" s="312" t="s">
        <v>87</v>
      </c>
      <c r="E22" s="318">
        <f>((E24*E27*E29*E25*E32*E34*E36)+(E24*E26*E28*E25*E31*E33*E35))</f>
        <v>1022000</v>
      </c>
      <c r="F22" s="319" t="s">
        <v>73</v>
      </c>
      <c r="G22" s="75" t="s">
        <v>101</v>
      </c>
      <c r="H22" s="296">
        <f>B10</f>
        <v>2.533759704E-06</v>
      </c>
      <c r="I22" s="75" t="s">
        <v>210</v>
      </c>
      <c r="J22" s="75" t="s">
        <v>101</v>
      </c>
      <c r="K22" s="296">
        <f>B10</f>
        <v>2.533759704E-06</v>
      </c>
      <c r="L22" s="75" t="s">
        <v>210</v>
      </c>
      <c r="M22" s="312" t="s">
        <v>95</v>
      </c>
      <c r="N22" s="318">
        <f>N24*N26*N25*N27*N28</f>
        <v>196</v>
      </c>
      <c r="O22" s="319" t="s">
        <v>60</v>
      </c>
      <c r="P22" s="75" t="s">
        <v>101</v>
      </c>
      <c r="Q22" s="296">
        <f>B10</f>
        <v>2.533759704E-06</v>
      </c>
      <c r="R22" s="75" t="s">
        <v>210</v>
      </c>
      <c r="S22" s="75" t="s">
        <v>101</v>
      </c>
      <c r="T22" s="296">
        <f>B10</f>
        <v>2.533759704E-06</v>
      </c>
      <c r="U22" s="75" t="s">
        <v>210</v>
      </c>
      <c r="V22" s="312" t="s">
        <v>88</v>
      </c>
      <c r="W22" s="318">
        <f>W24*W26*W25*W27*W28</f>
        <v>196</v>
      </c>
      <c r="X22" s="319" t="s">
        <v>60</v>
      </c>
      <c r="Y22" s="75" t="s">
        <v>101</v>
      </c>
      <c r="Z22" s="296">
        <f>B10</f>
        <v>2.533759704E-06</v>
      </c>
      <c r="AA22" s="75" t="s">
        <v>210</v>
      </c>
      <c r="AB22" s="75" t="s">
        <v>101</v>
      </c>
      <c r="AC22" s="296">
        <f>B10</f>
        <v>2.533759704E-06</v>
      </c>
      <c r="AD22" s="75" t="s">
        <v>210</v>
      </c>
      <c r="AE22" s="312" t="s">
        <v>96</v>
      </c>
      <c r="AF22" s="318">
        <f>AF24*AF26*AF25*AF27*AF28</f>
        <v>294</v>
      </c>
      <c r="AG22" s="319" t="s">
        <v>60</v>
      </c>
      <c r="AH22" s="75" t="s">
        <v>101</v>
      </c>
      <c r="AI22" s="296">
        <f>B10</f>
        <v>2.533759704E-06</v>
      </c>
      <c r="AJ22" s="75" t="s">
        <v>210</v>
      </c>
      <c r="AK22" s="75" t="s">
        <v>101</v>
      </c>
      <c r="AL22" s="296">
        <f>B10</f>
        <v>2.533759704E-06</v>
      </c>
      <c r="AM22" s="75" t="s">
        <v>210</v>
      </c>
    </row>
    <row r="23" spans="1:40" ht="12.75">
      <c r="A23" s="75" t="s">
        <v>140</v>
      </c>
      <c r="B23" s="42">
        <v>200</v>
      </c>
      <c r="C23" s="75" t="s">
        <v>141</v>
      </c>
      <c r="D23" s="250" t="s">
        <v>89</v>
      </c>
      <c r="E23" s="320">
        <f>((E38*E32*E29)+(E31*E37*E28))</f>
        <v>161000</v>
      </c>
      <c r="F23" s="251" t="s">
        <v>92</v>
      </c>
      <c r="G23" s="75" t="s">
        <v>102</v>
      </c>
      <c r="H23" s="296">
        <f>B11</f>
        <v>5.067519408E-07</v>
      </c>
      <c r="I23" s="75" t="s">
        <v>211</v>
      </c>
      <c r="J23" s="75" t="s">
        <v>102</v>
      </c>
      <c r="K23" s="296">
        <f>B11</f>
        <v>5.067519408E-07</v>
      </c>
      <c r="L23" s="75" t="s">
        <v>211</v>
      </c>
      <c r="M23" s="250" t="s">
        <v>100</v>
      </c>
      <c r="N23" s="294">
        <f>B56</f>
        <v>2.5</v>
      </c>
      <c r="O23" s="251" t="s">
        <v>98</v>
      </c>
      <c r="P23" s="75" t="s">
        <v>102</v>
      </c>
      <c r="Q23" s="296">
        <f>B11</f>
        <v>5.067519408E-07</v>
      </c>
      <c r="R23" s="75" t="s">
        <v>211</v>
      </c>
      <c r="S23" s="75" t="s">
        <v>102</v>
      </c>
      <c r="T23" s="296">
        <f>B11</f>
        <v>5.067519408E-07</v>
      </c>
      <c r="U23" s="75" t="s">
        <v>211</v>
      </c>
      <c r="V23" s="250" t="s">
        <v>97</v>
      </c>
      <c r="W23" s="294">
        <f>B64</f>
        <v>2.5</v>
      </c>
      <c r="X23" s="251" t="s">
        <v>98</v>
      </c>
      <c r="Y23" s="75" t="s">
        <v>102</v>
      </c>
      <c r="Z23" s="296">
        <f>B11</f>
        <v>5.067519408E-07</v>
      </c>
      <c r="AA23" s="75" t="s">
        <v>211</v>
      </c>
      <c r="AB23" s="75" t="s">
        <v>102</v>
      </c>
      <c r="AC23" s="296">
        <f>B11</f>
        <v>5.067519408E-07</v>
      </c>
      <c r="AD23" s="75" t="s">
        <v>211</v>
      </c>
      <c r="AE23" s="250" t="s">
        <v>99</v>
      </c>
      <c r="AF23" s="294">
        <f>B72</f>
        <v>2.5</v>
      </c>
      <c r="AG23" s="251" t="s">
        <v>98</v>
      </c>
      <c r="AH23" s="75" t="s">
        <v>102</v>
      </c>
      <c r="AI23" s="296">
        <f>B11</f>
        <v>5.067519408E-07</v>
      </c>
      <c r="AJ23" s="75" t="s">
        <v>211</v>
      </c>
      <c r="AK23" s="75" t="s">
        <v>102</v>
      </c>
      <c r="AL23" s="296">
        <f>B11</f>
        <v>5.067519408E-07</v>
      </c>
      <c r="AM23" s="75" t="s">
        <v>211</v>
      </c>
      <c r="AN23" s="48"/>
    </row>
    <row r="24" spans="1:43" ht="12.75">
      <c r="A24" s="83" t="s">
        <v>82</v>
      </c>
      <c r="B24" s="43">
        <v>1.19</v>
      </c>
      <c r="C24" s="83"/>
      <c r="D24" s="255" t="s">
        <v>129</v>
      </c>
      <c r="E24" s="294">
        <f>B28</f>
        <v>0.5</v>
      </c>
      <c r="F24" s="251"/>
      <c r="G24" s="75" t="s">
        <v>103</v>
      </c>
      <c r="H24" s="296">
        <f>B12</f>
        <v>5.1749414784E-07</v>
      </c>
      <c r="I24" s="75" t="s">
        <v>210</v>
      </c>
      <c r="J24" s="75" t="s">
        <v>103</v>
      </c>
      <c r="K24" s="296">
        <f>B12</f>
        <v>5.1749414784E-07</v>
      </c>
      <c r="L24" s="75" t="s">
        <v>210</v>
      </c>
      <c r="M24" s="250" t="s">
        <v>129</v>
      </c>
      <c r="N24" s="294">
        <f>B28</f>
        <v>0.5</v>
      </c>
      <c r="O24" s="251"/>
      <c r="P24" s="75" t="s">
        <v>103</v>
      </c>
      <c r="Q24" s="296">
        <f>B12</f>
        <v>5.1749414784E-07</v>
      </c>
      <c r="R24" s="75" t="s">
        <v>210</v>
      </c>
      <c r="S24" s="75" t="s">
        <v>103</v>
      </c>
      <c r="T24" s="296">
        <f>B12</f>
        <v>5.1749414784E-07</v>
      </c>
      <c r="U24" s="75" t="s">
        <v>210</v>
      </c>
      <c r="V24" s="250" t="s">
        <v>129</v>
      </c>
      <c r="W24" s="294">
        <f>B28</f>
        <v>0.5</v>
      </c>
      <c r="X24" s="251"/>
      <c r="Y24" s="75" t="s">
        <v>103</v>
      </c>
      <c r="Z24" s="296">
        <f>B12</f>
        <v>5.1749414784E-07</v>
      </c>
      <c r="AA24" s="75" t="s">
        <v>210</v>
      </c>
      <c r="AB24" s="75" t="s">
        <v>103</v>
      </c>
      <c r="AC24" s="296">
        <f>B12</f>
        <v>5.1749414784E-07</v>
      </c>
      <c r="AD24" s="75" t="s">
        <v>210</v>
      </c>
      <c r="AE24" s="250" t="s">
        <v>129</v>
      </c>
      <c r="AF24" s="294">
        <f>B28</f>
        <v>0.5</v>
      </c>
      <c r="AG24" s="251"/>
      <c r="AH24" s="75" t="s">
        <v>103</v>
      </c>
      <c r="AI24" s="296">
        <f>B12</f>
        <v>5.1749414784E-07</v>
      </c>
      <c r="AJ24" s="75" t="s">
        <v>210</v>
      </c>
      <c r="AK24" s="75" t="s">
        <v>103</v>
      </c>
      <c r="AL24" s="296">
        <f>B12</f>
        <v>5.1749414784E-07</v>
      </c>
      <c r="AM24" s="75" t="s">
        <v>210</v>
      </c>
      <c r="AQ24" s="70"/>
    </row>
    <row r="25" spans="1:39" ht="12.75">
      <c r="A25" s="84" t="s">
        <v>128</v>
      </c>
      <c r="B25" s="90">
        <v>1</v>
      </c>
      <c r="C25" s="83"/>
      <c r="D25" s="255" t="s">
        <v>72</v>
      </c>
      <c r="E25" s="294">
        <f>B29</f>
        <v>0.5</v>
      </c>
      <c r="F25" s="251"/>
      <c r="G25" s="75" t="s">
        <v>104</v>
      </c>
      <c r="H25" s="296">
        <f>B13</f>
        <v>1.4572037376E-06</v>
      </c>
      <c r="I25" s="75" t="s">
        <v>210</v>
      </c>
      <c r="J25" s="75" t="s">
        <v>104</v>
      </c>
      <c r="K25" s="296">
        <f>B13</f>
        <v>1.4572037376E-06</v>
      </c>
      <c r="L25" s="75" t="s">
        <v>210</v>
      </c>
      <c r="M25" s="250" t="s">
        <v>72</v>
      </c>
      <c r="N25" s="294">
        <f>B29</f>
        <v>0.5</v>
      </c>
      <c r="O25" s="251"/>
      <c r="P25" s="75" t="s">
        <v>104</v>
      </c>
      <c r="Q25" s="296">
        <f>B13</f>
        <v>1.4572037376E-06</v>
      </c>
      <c r="R25" s="75" t="s">
        <v>210</v>
      </c>
      <c r="S25" s="75" t="s">
        <v>104</v>
      </c>
      <c r="T25" s="296">
        <f>B13</f>
        <v>1.4572037376E-06</v>
      </c>
      <c r="U25" s="75" t="s">
        <v>210</v>
      </c>
      <c r="V25" s="250" t="s">
        <v>72</v>
      </c>
      <c r="W25" s="294">
        <f>B29</f>
        <v>0.5</v>
      </c>
      <c r="X25" s="251"/>
      <c r="Y25" s="75" t="s">
        <v>104</v>
      </c>
      <c r="Z25" s="296">
        <f>B13</f>
        <v>1.4572037376E-06</v>
      </c>
      <c r="AA25" s="75" t="s">
        <v>210</v>
      </c>
      <c r="AB25" s="75" t="s">
        <v>104</v>
      </c>
      <c r="AC25" s="296">
        <f>B13</f>
        <v>1.4572037376E-06</v>
      </c>
      <c r="AD25" s="75" t="s">
        <v>210</v>
      </c>
      <c r="AE25" s="250" t="s">
        <v>72</v>
      </c>
      <c r="AF25" s="294">
        <f>B29</f>
        <v>0.5</v>
      </c>
      <c r="AG25" s="251"/>
      <c r="AH25" s="75" t="s">
        <v>104</v>
      </c>
      <c r="AI25" s="296">
        <f>B13</f>
        <v>1.4572037376E-06</v>
      </c>
      <c r="AJ25" s="75" t="s">
        <v>210</v>
      </c>
      <c r="AK25" s="75" t="s">
        <v>104</v>
      </c>
      <c r="AL25" s="296">
        <f>B13</f>
        <v>1.4572037376E-06</v>
      </c>
      <c r="AM25" s="75" t="s">
        <v>210</v>
      </c>
    </row>
    <row r="26" spans="1:39" ht="12.75">
      <c r="A26" s="84" t="s">
        <v>69</v>
      </c>
      <c r="B26" s="90">
        <v>1</v>
      </c>
      <c r="C26" s="85"/>
      <c r="D26" s="259" t="s">
        <v>161</v>
      </c>
      <c r="E26" s="294">
        <f>B45</f>
        <v>4</v>
      </c>
      <c r="F26" s="251" t="s">
        <v>208</v>
      </c>
      <c r="G26" s="75" t="s">
        <v>105</v>
      </c>
      <c r="H26" s="296">
        <f>B14</f>
        <v>2.265204528E-06</v>
      </c>
      <c r="I26" s="75" t="s">
        <v>210</v>
      </c>
      <c r="J26" s="75" t="s">
        <v>105</v>
      </c>
      <c r="K26" s="296">
        <f>B14</f>
        <v>2.265204528E-06</v>
      </c>
      <c r="L26" s="75" t="s">
        <v>210</v>
      </c>
      <c r="M26" s="250" t="s">
        <v>178</v>
      </c>
      <c r="N26" s="294">
        <f>B55</f>
        <v>8</v>
      </c>
      <c r="O26" s="251" t="s">
        <v>208</v>
      </c>
      <c r="P26" s="75" t="s">
        <v>105</v>
      </c>
      <c r="Q26" s="296">
        <f>B14</f>
        <v>2.265204528E-06</v>
      </c>
      <c r="R26" s="75" t="s">
        <v>210</v>
      </c>
      <c r="S26" s="75" t="s">
        <v>105</v>
      </c>
      <c r="T26" s="296">
        <f>B14</f>
        <v>2.265204528E-06</v>
      </c>
      <c r="U26" s="75" t="s">
        <v>210</v>
      </c>
      <c r="V26" s="250" t="s">
        <v>200</v>
      </c>
      <c r="W26" s="294">
        <f>B63</f>
        <v>8</v>
      </c>
      <c r="X26" s="251" t="s">
        <v>208</v>
      </c>
      <c r="Y26" s="75" t="s">
        <v>105</v>
      </c>
      <c r="Z26" s="296">
        <f>B14</f>
        <v>2.265204528E-06</v>
      </c>
      <c r="AA26" s="75" t="s">
        <v>210</v>
      </c>
      <c r="AB26" s="75" t="s">
        <v>105</v>
      </c>
      <c r="AC26" s="296">
        <f>B14</f>
        <v>2.265204528E-06</v>
      </c>
      <c r="AD26" s="75" t="s">
        <v>210</v>
      </c>
      <c r="AE26" s="250" t="s">
        <v>204</v>
      </c>
      <c r="AF26" s="294">
        <f>B71</f>
        <v>8</v>
      </c>
      <c r="AG26" s="251" t="s">
        <v>208</v>
      </c>
      <c r="AH26" s="75" t="s">
        <v>105</v>
      </c>
      <c r="AI26" s="296">
        <f>B14</f>
        <v>2.265204528E-06</v>
      </c>
      <c r="AJ26" s="75" t="s">
        <v>210</v>
      </c>
      <c r="AK26" s="75" t="s">
        <v>105</v>
      </c>
      <c r="AL26" s="296">
        <f>B14</f>
        <v>2.265204528E-06</v>
      </c>
      <c r="AM26" s="75" t="s">
        <v>210</v>
      </c>
    </row>
    <row r="27" spans="1:39" ht="12.75">
      <c r="A27" s="84" t="s">
        <v>70</v>
      </c>
      <c r="B27" s="90">
        <v>1</v>
      </c>
      <c r="C27" s="85"/>
      <c r="D27" s="259" t="s">
        <v>162</v>
      </c>
      <c r="E27" s="294">
        <f>B46</f>
        <v>4</v>
      </c>
      <c r="F27" s="251" t="s">
        <v>208</v>
      </c>
      <c r="G27" s="66" t="s">
        <v>61</v>
      </c>
      <c r="H27" s="69">
        <f>B40</f>
        <v>350</v>
      </c>
      <c r="I27" s="66" t="s">
        <v>145</v>
      </c>
      <c r="J27" s="66" t="s">
        <v>61</v>
      </c>
      <c r="K27" s="69">
        <f>B40</f>
        <v>350</v>
      </c>
      <c r="L27" s="66" t="s">
        <v>145</v>
      </c>
      <c r="M27" s="250" t="s">
        <v>213</v>
      </c>
      <c r="N27" s="294">
        <f>B57</f>
        <v>49</v>
      </c>
      <c r="O27" s="251" t="s">
        <v>73</v>
      </c>
      <c r="P27" s="66" t="s">
        <v>61</v>
      </c>
      <c r="Q27" s="69">
        <f>B54</f>
        <v>250</v>
      </c>
      <c r="R27" s="66" t="s">
        <v>145</v>
      </c>
      <c r="S27" s="66" t="s">
        <v>61</v>
      </c>
      <c r="T27" s="69">
        <f>B54</f>
        <v>250</v>
      </c>
      <c r="U27" s="66" t="s">
        <v>145</v>
      </c>
      <c r="V27" s="250" t="s">
        <v>201</v>
      </c>
      <c r="W27" s="294">
        <f>B65</f>
        <v>49</v>
      </c>
      <c r="X27" s="251" t="s">
        <v>73</v>
      </c>
      <c r="Y27" s="66" t="s">
        <v>61</v>
      </c>
      <c r="Z27" s="69">
        <f>B62</f>
        <v>225</v>
      </c>
      <c r="AA27" s="66" t="s">
        <v>145</v>
      </c>
      <c r="AB27" s="66" t="s">
        <v>61</v>
      </c>
      <c r="AC27" s="69">
        <f>B62</f>
        <v>225</v>
      </c>
      <c r="AD27" s="66" t="s">
        <v>145</v>
      </c>
      <c r="AE27" s="250" t="s">
        <v>205</v>
      </c>
      <c r="AF27" s="294">
        <f>B73</f>
        <v>49</v>
      </c>
      <c r="AG27" s="251" t="s">
        <v>73</v>
      </c>
      <c r="AH27" s="66" t="s">
        <v>61</v>
      </c>
      <c r="AI27" s="69">
        <f>B70</f>
        <v>250</v>
      </c>
      <c r="AJ27" s="66" t="s">
        <v>145</v>
      </c>
      <c r="AK27" s="66" t="s">
        <v>61</v>
      </c>
      <c r="AL27" s="69">
        <f>B70</f>
        <v>250</v>
      </c>
      <c r="AM27" s="66" t="s">
        <v>145</v>
      </c>
    </row>
    <row r="28" spans="1:39" ht="12.75">
      <c r="A28" s="84" t="s">
        <v>129</v>
      </c>
      <c r="B28" s="90">
        <v>0.5</v>
      </c>
      <c r="C28" s="85"/>
      <c r="D28" s="259" t="s">
        <v>163</v>
      </c>
      <c r="E28" s="294">
        <f>B40</f>
        <v>350</v>
      </c>
      <c r="F28" s="251" t="s">
        <v>145</v>
      </c>
      <c r="G28" s="66" t="s">
        <v>35</v>
      </c>
      <c r="H28" s="69">
        <f>B38</f>
        <v>26</v>
      </c>
      <c r="I28" s="66" t="s">
        <v>209</v>
      </c>
      <c r="J28" s="66" t="s">
        <v>35</v>
      </c>
      <c r="K28" s="69">
        <f>B38</f>
        <v>26</v>
      </c>
      <c r="L28" s="66" t="s">
        <v>209</v>
      </c>
      <c r="M28" s="311" t="s">
        <v>214</v>
      </c>
      <c r="N28" s="321">
        <f>B58</f>
        <v>2</v>
      </c>
      <c r="O28" s="322" t="s">
        <v>207</v>
      </c>
      <c r="P28" s="66" t="s">
        <v>35</v>
      </c>
      <c r="Q28" s="69">
        <f>B53</f>
        <v>25</v>
      </c>
      <c r="R28" s="66" t="s">
        <v>209</v>
      </c>
      <c r="S28" s="66" t="s">
        <v>35</v>
      </c>
      <c r="T28" s="69">
        <f>B53</f>
        <v>25</v>
      </c>
      <c r="U28" s="66" t="s">
        <v>209</v>
      </c>
      <c r="V28" s="311" t="s">
        <v>202</v>
      </c>
      <c r="W28" s="321">
        <f>B66</f>
        <v>2</v>
      </c>
      <c r="X28" s="322" t="s">
        <v>207</v>
      </c>
      <c r="Y28" s="66" t="s">
        <v>35</v>
      </c>
      <c r="Z28" s="69">
        <f>B61</f>
        <v>25</v>
      </c>
      <c r="AA28" s="66" t="s">
        <v>209</v>
      </c>
      <c r="AB28" s="66" t="s">
        <v>35</v>
      </c>
      <c r="AC28" s="69">
        <f>B61</f>
        <v>25</v>
      </c>
      <c r="AD28" s="66" t="s">
        <v>209</v>
      </c>
      <c r="AE28" s="311" t="s">
        <v>206</v>
      </c>
      <c r="AF28" s="321">
        <f>B74</f>
        <v>3</v>
      </c>
      <c r="AG28" s="322" t="s">
        <v>207</v>
      </c>
      <c r="AH28" s="66" t="s">
        <v>35</v>
      </c>
      <c r="AI28" s="69">
        <f>B69</f>
        <v>25</v>
      </c>
      <c r="AJ28" s="66" t="s">
        <v>209</v>
      </c>
      <c r="AK28" s="66" t="s">
        <v>35</v>
      </c>
      <c r="AL28" s="69">
        <f>B69</f>
        <v>25</v>
      </c>
      <c r="AM28" s="66" t="s">
        <v>209</v>
      </c>
    </row>
    <row r="29" spans="1:45" ht="12.75">
      <c r="A29" s="84" t="s">
        <v>72</v>
      </c>
      <c r="B29" s="90">
        <v>0.5</v>
      </c>
      <c r="C29" s="87"/>
      <c r="D29" s="259" t="s">
        <v>164</v>
      </c>
      <c r="E29" s="294">
        <f>B39</f>
        <v>350</v>
      </c>
      <c r="F29" s="251" t="s">
        <v>145</v>
      </c>
      <c r="G29" s="66" t="s">
        <v>75</v>
      </c>
      <c r="H29" s="69">
        <f>B32</f>
        <v>0.4</v>
      </c>
      <c r="I29" s="66"/>
      <c r="J29" s="66" t="s">
        <v>75</v>
      </c>
      <c r="K29" s="69">
        <f>B32</f>
        <v>0.4</v>
      </c>
      <c r="L29" s="66"/>
      <c r="M29" s="66" t="s">
        <v>218</v>
      </c>
      <c r="N29" s="69">
        <f>B52</f>
        <v>2.5</v>
      </c>
      <c r="O29" s="66" t="s">
        <v>98</v>
      </c>
      <c r="P29" s="66"/>
      <c r="Q29" s="69"/>
      <c r="R29" s="66"/>
      <c r="S29" s="66"/>
      <c r="T29" s="69"/>
      <c r="U29" s="66"/>
      <c r="V29" s="66" t="s">
        <v>216</v>
      </c>
      <c r="W29" s="69">
        <f>B60</f>
        <v>2.5</v>
      </c>
      <c r="X29" s="66" t="s">
        <v>98</v>
      </c>
      <c r="Y29" s="66"/>
      <c r="Z29" s="69"/>
      <c r="AA29" s="66"/>
      <c r="AB29" s="66"/>
      <c r="AC29" s="69"/>
      <c r="AD29" s="66"/>
      <c r="AE29" s="66" t="s">
        <v>217</v>
      </c>
      <c r="AF29" s="69">
        <f>B68</f>
        <v>2.5</v>
      </c>
      <c r="AG29" s="66" t="s">
        <v>98</v>
      </c>
      <c r="AH29" s="66"/>
      <c r="AI29" s="69"/>
      <c r="AJ29" s="66"/>
      <c r="AK29" s="66"/>
      <c r="AL29" s="69"/>
      <c r="AM29" s="66"/>
      <c r="AN29" s="70"/>
      <c r="AO29" s="52"/>
      <c r="AP29" s="70"/>
      <c r="AQ29" s="70"/>
      <c r="AR29" s="52"/>
      <c r="AS29" s="70"/>
    </row>
    <row r="30" spans="1:45" ht="12.75">
      <c r="A30" s="84" t="s">
        <v>135</v>
      </c>
      <c r="B30" s="90">
        <v>0.4</v>
      </c>
      <c r="C30" s="84"/>
      <c r="D30" s="250" t="s">
        <v>170</v>
      </c>
      <c r="E30" s="294">
        <f>B38</f>
        <v>26</v>
      </c>
      <c r="F30" s="251" t="s">
        <v>209</v>
      </c>
      <c r="G30" s="66" t="s">
        <v>107</v>
      </c>
      <c r="H30" s="69">
        <f>B31</f>
        <v>1</v>
      </c>
      <c r="I30" s="66"/>
      <c r="J30" s="66" t="s">
        <v>107</v>
      </c>
      <c r="K30" s="69">
        <f>B31</f>
        <v>1</v>
      </c>
      <c r="L30" s="66"/>
      <c r="M30" s="66" t="s">
        <v>175</v>
      </c>
      <c r="N30" s="69">
        <f>B54</f>
        <v>250</v>
      </c>
      <c r="O30" s="66" t="s">
        <v>145</v>
      </c>
      <c r="P30" s="66" t="s">
        <v>107</v>
      </c>
      <c r="Q30" s="69">
        <f>B31</f>
        <v>1</v>
      </c>
      <c r="R30" s="66"/>
      <c r="S30" s="66" t="s">
        <v>107</v>
      </c>
      <c r="T30" s="69">
        <f>B31</f>
        <v>1</v>
      </c>
      <c r="U30" s="66"/>
      <c r="V30" s="66" t="s">
        <v>176</v>
      </c>
      <c r="W30" s="69">
        <f>B62</f>
        <v>225</v>
      </c>
      <c r="X30" s="66" t="s">
        <v>145</v>
      </c>
      <c r="Y30" s="66" t="s">
        <v>107</v>
      </c>
      <c r="Z30" s="69">
        <f>B31</f>
        <v>1</v>
      </c>
      <c r="AA30" s="66"/>
      <c r="AB30" s="66" t="s">
        <v>107</v>
      </c>
      <c r="AC30" s="69">
        <f>B31</f>
        <v>1</v>
      </c>
      <c r="AD30" s="66"/>
      <c r="AE30" s="66" t="s">
        <v>169</v>
      </c>
      <c r="AF30" s="69">
        <f>B70</f>
        <v>250</v>
      </c>
      <c r="AG30" s="66" t="s">
        <v>145</v>
      </c>
      <c r="AH30" s="66" t="s">
        <v>106</v>
      </c>
      <c r="AI30" s="69">
        <f>B32</f>
        <v>0.4</v>
      </c>
      <c r="AJ30" s="66"/>
      <c r="AK30" s="66" t="s">
        <v>106</v>
      </c>
      <c r="AL30" s="69">
        <f>B32</f>
        <v>0.4</v>
      </c>
      <c r="AM30" s="66"/>
      <c r="AN30" s="70"/>
      <c r="AO30" s="52"/>
      <c r="AP30" s="70"/>
      <c r="AQ30" s="70"/>
      <c r="AR30" s="52"/>
      <c r="AS30" s="70"/>
    </row>
    <row r="31" spans="1:45" ht="12.75">
      <c r="A31" s="89" t="s">
        <v>107</v>
      </c>
      <c r="B31" s="90">
        <v>1</v>
      </c>
      <c r="C31" s="84"/>
      <c r="D31" s="250" t="s">
        <v>171</v>
      </c>
      <c r="E31" s="294">
        <f>B37</f>
        <v>20</v>
      </c>
      <c r="F31" s="251" t="s">
        <v>209</v>
      </c>
      <c r="G31" s="66" t="s">
        <v>82</v>
      </c>
      <c r="H31" s="69">
        <f>B24</f>
        <v>1.19</v>
      </c>
      <c r="I31" s="66"/>
      <c r="J31" s="86" t="s">
        <v>130</v>
      </c>
      <c r="K31" s="69">
        <f>B16</f>
        <v>1</v>
      </c>
      <c r="L31" s="66"/>
      <c r="M31" s="66" t="s">
        <v>177</v>
      </c>
      <c r="N31" s="69">
        <f>B53</f>
        <v>25</v>
      </c>
      <c r="O31" s="66" t="s">
        <v>209</v>
      </c>
      <c r="P31" s="71" t="s">
        <v>80</v>
      </c>
      <c r="Q31" s="69">
        <f>B24</f>
        <v>1.19</v>
      </c>
      <c r="R31" s="66" t="s">
        <v>81</v>
      </c>
      <c r="S31" s="86" t="s">
        <v>130</v>
      </c>
      <c r="T31" s="69">
        <f>B16</f>
        <v>1</v>
      </c>
      <c r="U31" s="66"/>
      <c r="V31" s="66" t="s">
        <v>199</v>
      </c>
      <c r="W31" s="69">
        <f>B61</f>
        <v>25</v>
      </c>
      <c r="X31" s="66" t="s">
        <v>209</v>
      </c>
      <c r="Y31" s="71" t="s">
        <v>80</v>
      </c>
      <c r="Z31" s="69">
        <f>B24</f>
        <v>1.19</v>
      </c>
      <c r="AA31" s="66" t="s">
        <v>81</v>
      </c>
      <c r="AB31" s="86" t="s">
        <v>130</v>
      </c>
      <c r="AC31" s="69">
        <f>B16</f>
        <v>1</v>
      </c>
      <c r="AD31" s="66"/>
      <c r="AE31" s="66" t="s">
        <v>203</v>
      </c>
      <c r="AF31" s="69">
        <f>B69</f>
        <v>25</v>
      </c>
      <c r="AG31" s="66" t="s">
        <v>209</v>
      </c>
      <c r="AH31" s="71" t="s">
        <v>80</v>
      </c>
      <c r="AI31" s="69">
        <f>B24</f>
        <v>1.19</v>
      </c>
      <c r="AJ31" s="66" t="s">
        <v>81</v>
      </c>
      <c r="AK31" s="86" t="s">
        <v>130</v>
      </c>
      <c r="AL31" s="69">
        <f>B16</f>
        <v>1</v>
      </c>
      <c r="AM31" s="66"/>
      <c r="AN31" s="70"/>
      <c r="AO31" s="52"/>
      <c r="AP31" s="70"/>
      <c r="AQ31" s="70"/>
      <c r="AR31" s="52"/>
      <c r="AS31" s="70"/>
    </row>
    <row r="32" spans="1:45" ht="12.75">
      <c r="A32" s="89" t="s">
        <v>106</v>
      </c>
      <c r="B32" s="90">
        <v>0.4</v>
      </c>
      <c r="C32" s="84"/>
      <c r="D32" s="250" t="s">
        <v>172</v>
      </c>
      <c r="E32" s="294">
        <f>B36</f>
        <v>6</v>
      </c>
      <c r="F32" s="251" t="s">
        <v>209</v>
      </c>
      <c r="G32" s="66"/>
      <c r="H32" s="69"/>
      <c r="I32" s="66"/>
      <c r="J32" s="86" t="s">
        <v>131</v>
      </c>
      <c r="K32" s="69">
        <f>B17</f>
        <v>1</v>
      </c>
      <c r="L32" s="66"/>
      <c r="M32" s="66" t="s">
        <v>69</v>
      </c>
      <c r="N32" s="69">
        <f>B26</f>
        <v>1</v>
      </c>
      <c r="O32" s="66"/>
      <c r="P32" s="66"/>
      <c r="Q32" s="69"/>
      <c r="R32" s="66"/>
      <c r="S32" s="86" t="s">
        <v>131</v>
      </c>
      <c r="T32" s="69">
        <f>B17</f>
        <v>1</v>
      </c>
      <c r="U32" s="66"/>
      <c r="V32" s="66" t="s">
        <v>69</v>
      </c>
      <c r="W32" s="69">
        <f>B26</f>
        <v>1</v>
      </c>
      <c r="X32" s="66"/>
      <c r="Y32" s="66"/>
      <c r="Z32" s="69"/>
      <c r="AA32" s="66"/>
      <c r="AB32" s="86" t="s">
        <v>131</v>
      </c>
      <c r="AC32" s="69">
        <f>B17</f>
        <v>1</v>
      </c>
      <c r="AD32" s="66"/>
      <c r="AE32" s="66" t="s">
        <v>69</v>
      </c>
      <c r="AF32" s="69">
        <f>B26</f>
        <v>1</v>
      </c>
      <c r="AG32" s="66"/>
      <c r="AH32" s="66"/>
      <c r="AI32" s="69"/>
      <c r="AJ32" s="66"/>
      <c r="AK32" s="86" t="s">
        <v>131</v>
      </c>
      <c r="AL32" s="69">
        <f>B17</f>
        <v>1</v>
      </c>
      <c r="AM32" s="66"/>
      <c r="AN32" s="70"/>
      <c r="AO32" s="52"/>
      <c r="AP32" s="70"/>
      <c r="AQ32" s="70"/>
      <c r="AR32" s="52"/>
      <c r="AS32" s="70"/>
    </row>
    <row r="33" spans="1:39" ht="12.75">
      <c r="A33" s="89" t="s">
        <v>65</v>
      </c>
      <c r="B33" s="88">
        <v>666666666</v>
      </c>
      <c r="C33" s="89" t="s">
        <v>66</v>
      </c>
      <c r="D33" s="250" t="s">
        <v>165</v>
      </c>
      <c r="E33" s="294">
        <f>B49</f>
        <v>49</v>
      </c>
      <c r="F33" s="251" t="s">
        <v>73</v>
      </c>
      <c r="G33" s="66"/>
      <c r="H33" s="69"/>
      <c r="I33" s="66"/>
      <c r="J33" s="86" t="s">
        <v>132</v>
      </c>
      <c r="K33" s="69">
        <f>B18</f>
        <v>1</v>
      </c>
      <c r="L33" s="66"/>
      <c r="M33" s="66" t="s">
        <v>70</v>
      </c>
      <c r="N33" s="69">
        <f>B27</f>
        <v>1</v>
      </c>
      <c r="O33" s="66"/>
      <c r="P33" s="66"/>
      <c r="Q33" s="69"/>
      <c r="R33" s="66"/>
      <c r="S33" s="86" t="s">
        <v>132</v>
      </c>
      <c r="T33" s="69">
        <f>B18</f>
        <v>1</v>
      </c>
      <c r="U33" s="66"/>
      <c r="V33" s="66" t="s">
        <v>70</v>
      </c>
      <c r="W33" s="69">
        <f>B27</f>
        <v>1</v>
      </c>
      <c r="X33" s="66"/>
      <c r="Y33" s="66"/>
      <c r="Z33" s="69"/>
      <c r="AA33" s="66"/>
      <c r="AB33" s="86" t="s">
        <v>132</v>
      </c>
      <c r="AC33" s="69">
        <f>B18</f>
        <v>1</v>
      </c>
      <c r="AD33" s="66"/>
      <c r="AE33" s="66" t="s">
        <v>70</v>
      </c>
      <c r="AF33" s="69">
        <f>B27</f>
        <v>1</v>
      </c>
      <c r="AG33" s="66"/>
      <c r="AH33" s="66"/>
      <c r="AI33" s="69"/>
      <c r="AJ33" s="66"/>
      <c r="AK33" s="86" t="s">
        <v>132</v>
      </c>
      <c r="AL33" s="69">
        <f>B18</f>
        <v>1</v>
      </c>
      <c r="AM33" s="66"/>
    </row>
    <row r="34" spans="1:39" ht="12.75">
      <c r="A34" s="77" t="s">
        <v>31</v>
      </c>
      <c r="B34" s="82">
        <v>0</v>
      </c>
      <c r="D34" s="250" t="s">
        <v>166</v>
      </c>
      <c r="E34" s="294">
        <f>B50</f>
        <v>16</v>
      </c>
      <c r="F34" s="251" t="s">
        <v>73</v>
      </c>
      <c r="G34" s="66"/>
      <c r="H34" s="69"/>
      <c r="I34" s="66"/>
      <c r="J34" s="86" t="s">
        <v>133</v>
      </c>
      <c r="K34" s="69">
        <f>B19</f>
        <v>1</v>
      </c>
      <c r="L34" s="66"/>
      <c r="M34" s="71" t="s">
        <v>107</v>
      </c>
      <c r="N34" s="69">
        <f>B31</f>
        <v>1</v>
      </c>
      <c r="O34" s="66"/>
      <c r="P34" s="66"/>
      <c r="Q34" s="69"/>
      <c r="R34" s="66"/>
      <c r="S34" s="86" t="s">
        <v>133</v>
      </c>
      <c r="T34" s="69">
        <f>B19</f>
        <v>1</v>
      </c>
      <c r="U34" s="66"/>
      <c r="V34" s="71" t="s">
        <v>107</v>
      </c>
      <c r="W34" s="69">
        <f>B31</f>
        <v>1</v>
      </c>
      <c r="X34" s="66"/>
      <c r="Y34" s="66"/>
      <c r="Z34" s="69"/>
      <c r="AA34" s="66"/>
      <c r="AB34" s="86" t="s">
        <v>133</v>
      </c>
      <c r="AC34" s="69">
        <f>B19</f>
        <v>1</v>
      </c>
      <c r="AD34" s="66"/>
      <c r="AE34" s="71" t="s">
        <v>75</v>
      </c>
      <c r="AF34" s="69">
        <f>B32</f>
        <v>0.4</v>
      </c>
      <c r="AG34" s="66"/>
      <c r="AH34" s="66"/>
      <c r="AI34" s="69"/>
      <c r="AJ34" s="66"/>
      <c r="AK34" s="86" t="s">
        <v>133</v>
      </c>
      <c r="AL34" s="69">
        <f>B19</f>
        <v>1</v>
      </c>
      <c r="AM34" s="66"/>
    </row>
    <row r="35" spans="1:39" ht="15">
      <c r="A35" s="375" t="s">
        <v>51</v>
      </c>
      <c r="B35" s="375"/>
      <c r="C35" s="376"/>
      <c r="D35" s="250" t="s">
        <v>167</v>
      </c>
      <c r="E35" s="294">
        <f>B41</f>
        <v>2</v>
      </c>
      <c r="F35" s="251" t="s">
        <v>207</v>
      </c>
      <c r="G35" s="66"/>
      <c r="H35" s="69"/>
      <c r="I35" s="66"/>
      <c r="J35" s="86" t="s">
        <v>134</v>
      </c>
      <c r="K35" s="69">
        <f>B20</f>
        <v>1</v>
      </c>
      <c r="L35" s="66"/>
      <c r="M35" s="71" t="s">
        <v>74</v>
      </c>
      <c r="N35" s="69">
        <f>B16</f>
        <v>1</v>
      </c>
      <c r="O35" s="66"/>
      <c r="P35" s="66"/>
      <c r="Q35" s="69"/>
      <c r="R35" s="66"/>
      <c r="S35" s="86" t="s">
        <v>134</v>
      </c>
      <c r="T35" s="69">
        <f>B20</f>
        <v>1</v>
      </c>
      <c r="U35" s="66"/>
      <c r="V35" s="71" t="s">
        <v>74</v>
      </c>
      <c r="W35" s="69">
        <f>B16</f>
        <v>1</v>
      </c>
      <c r="X35" s="66"/>
      <c r="Y35" s="66"/>
      <c r="Z35" s="69"/>
      <c r="AA35" s="66"/>
      <c r="AB35" s="86" t="s">
        <v>134</v>
      </c>
      <c r="AC35" s="69">
        <f>B20</f>
        <v>1</v>
      </c>
      <c r="AD35" s="66"/>
      <c r="AE35" s="71" t="s">
        <v>74</v>
      </c>
      <c r="AF35" s="69">
        <f>B16</f>
        <v>1</v>
      </c>
      <c r="AG35" s="66"/>
      <c r="AH35" s="66"/>
      <c r="AI35" s="69"/>
      <c r="AJ35" s="66"/>
      <c r="AK35" s="86" t="s">
        <v>134</v>
      </c>
      <c r="AL35" s="69">
        <f>B20</f>
        <v>1</v>
      </c>
      <c r="AM35" s="66"/>
    </row>
    <row r="36" spans="1:39" ht="12.75">
      <c r="A36" s="223" t="s">
        <v>172</v>
      </c>
      <c r="B36" s="256">
        <v>6</v>
      </c>
      <c r="C36" s="117" t="s">
        <v>84</v>
      </c>
      <c r="D36" s="250" t="s">
        <v>168</v>
      </c>
      <c r="E36" s="294">
        <f>B42</f>
        <v>10</v>
      </c>
      <c r="F36" s="251" t="s">
        <v>207</v>
      </c>
      <c r="G36" s="66" t="s">
        <v>68</v>
      </c>
      <c r="H36" s="69">
        <f>B47</f>
        <v>1.752</v>
      </c>
      <c r="I36" s="66" t="s">
        <v>208</v>
      </c>
      <c r="J36" s="66" t="s">
        <v>68</v>
      </c>
      <c r="K36" s="69">
        <v>1.752</v>
      </c>
      <c r="L36" s="66" t="s">
        <v>208</v>
      </c>
      <c r="M36" s="72" t="s">
        <v>65</v>
      </c>
      <c r="N36" s="287">
        <f>B33</f>
        <v>666666666</v>
      </c>
      <c r="O36" s="72" t="s">
        <v>66</v>
      </c>
      <c r="P36" s="66" t="s">
        <v>67</v>
      </c>
      <c r="Q36" s="69">
        <f>B55</f>
        <v>8</v>
      </c>
      <c r="R36" s="66" t="s">
        <v>208</v>
      </c>
      <c r="S36" s="66" t="s">
        <v>67</v>
      </c>
      <c r="T36" s="69">
        <f>B55</f>
        <v>8</v>
      </c>
      <c r="U36" s="66" t="s">
        <v>208</v>
      </c>
      <c r="V36" s="72" t="s">
        <v>65</v>
      </c>
      <c r="W36" s="287">
        <f>B33</f>
        <v>666666666</v>
      </c>
      <c r="X36" s="72" t="s">
        <v>66</v>
      </c>
      <c r="Y36" s="66" t="s">
        <v>67</v>
      </c>
      <c r="Z36" s="69">
        <f>B63</f>
        <v>8</v>
      </c>
      <c r="AA36" s="66" t="s">
        <v>208</v>
      </c>
      <c r="AB36" s="66" t="s">
        <v>67</v>
      </c>
      <c r="AC36" s="69">
        <f>B63</f>
        <v>8</v>
      </c>
      <c r="AD36" s="66" t="s">
        <v>208</v>
      </c>
      <c r="AE36" s="72" t="s">
        <v>65</v>
      </c>
      <c r="AF36" s="287">
        <f>B33</f>
        <v>666666666</v>
      </c>
      <c r="AG36" s="72" t="s">
        <v>66</v>
      </c>
      <c r="AH36" s="66" t="s">
        <v>67</v>
      </c>
      <c r="AI36" s="69">
        <f>B71</f>
        <v>8</v>
      </c>
      <c r="AJ36" s="66" t="s">
        <v>208</v>
      </c>
      <c r="AK36" s="66" t="s">
        <v>67</v>
      </c>
      <c r="AL36" s="69">
        <f>B71</f>
        <v>8</v>
      </c>
      <c r="AM36" s="66" t="s">
        <v>208</v>
      </c>
    </row>
    <row r="37" spans="1:39" ht="12.75">
      <c r="A37" s="223" t="s">
        <v>171</v>
      </c>
      <c r="B37" s="256">
        <v>20</v>
      </c>
      <c r="C37" s="117" t="s">
        <v>84</v>
      </c>
      <c r="D37" s="250" t="s">
        <v>93</v>
      </c>
      <c r="E37" s="294">
        <f>B44</f>
        <v>20</v>
      </c>
      <c r="F37" s="251" t="s">
        <v>63</v>
      </c>
      <c r="G37" s="84" t="s">
        <v>128</v>
      </c>
      <c r="H37" s="69">
        <f>B25</f>
        <v>1</v>
      </c>
      <c r="I37" s="66"/>
      <c r="J37" s="84" t="s">
        <v>128</v>
      </c>
      <c r="K37" s="69">
        <f>B25</f>
        <v>1</v>
      </c>
      <c r="L37" s="66"/>
      <c r="M37" s="71" t="s">
        <v>1</v>
      </c>
      <c r="N37" s="296">
        <f>'PEF''s'!G2</f>
        <v>9550330.003035864</v>
      </c>
      <c r="O37" s="66" t="s">
        <v>64</v>
      </c>
      <c r="P37" s="84"/>
      <c r="Q37" s="69"/>
      <c r="R37" s="66"/>
      <c r="S37" s="84"/>
      <c r="T37" s="69"/>
      <c r="U37" s="66"/>
      <c r="V37" s="71" t="s">
        <v>1</v>
      </c>
      <c r="W37" s="296">
        <f>'PEF''s'!G2</f>
        <v>9550330.003035864</v>
      </c>
      <c r="X37" s="66" t="s">
        <v>64</v>
      </c>
      <c r="Y37" s="84"/>
      <c r="Z37" s="69"/>
      <c r="AA37" s="66"/>
      <c r="AB37" s="84"/>
      <c r="AC37" s="69"/>
      <c r="AD37" s="66"/>
      <c r="AE37" s="71" t="s">
        <v>1</v>
      </c>
      <c r="AF37" s="296">
        <f>'PEF''s'!G2</f>
        <v>9550330.003035864</v>
      </c>
      <c r="AG37" s="66" t="s">
        <v>64</v>
      </c>
      <c r="AH37" s="84"/>
      <c r="AI37" s="69"/>
      <c r="AJ37" s="66"/>
      <c r="AK37" s="84"/>
      <c r="AL37" s="69"/>
      <c r="AM37" s="66"/>
    </row>
    <row r="38" spans="1:39" ht="12.75">
      <c r="A38" s="223" t="s">
        <v>170</v>
      </c>
      <c r="B38" s="256">
        <v>26</v>
      </c>
      <c r="C38" s="117" t="s">
        <v>84</v>
      </c>
      <c r="D38" s="311" t="s">
        <v>94</v>
      </c>
      <c r="E38" s="321">
        <f>B43</f>
        <v>10</v>
      </c>
      <c r="F38" s="322" t="s">
        <v>63</v>
      </c>
      <c r="G38" s="66" t="s">
        <v>69</v>
      </c>
      <c r="H38" s="69">
        <f>B26</f>
        <v>1</v>
      </c>
      <c r="I38" s="66"/>
      <c r="J38" s="66" t="s">
        <v>69</v>
      </c>
      <c r="K38" s="69">
        <f>B26</f>
        <v>1</v>
      </c>
      <c r="L38" s="66"/>
      <c r="M38" s="66" t="s">
        <v>0</v>
      </c>
      <c r="N38" s="296">
        <f>'PEF''s'!C2</f>
        <v>1359292542.255788</v>
      </c>
      <c r="O38" s="66" t="s">
        <v>64</v>
      </c>
      <c r="P38" s="66" t="s">
        <v>69</v>
      </c>
      <c r="Q38" s="69">
        <f>B26</f>
        <v>1</v>
      </c>
      <c r="R38" s="66"/>
      <c r="S38" s="66" t="s">
        <v>69</v>
      </c>
      <c r="T38" s="69">
        <f>B26</f>
        <v>1</v>
      </c>
      <c r="U38" s="66"/>
      <c r="V38" s="66" t="s">
        <v>0</v>
      </c>
      <c r="W38" s="296">
        <f>'PEF''s'!C2</f>
        <v>1359292542.255788</v>
      </c>
      <c r="X38" s="66" t="s">
        <v>64</v>
      </c>
      <c r="Y38" s="66" t="s">
        <v>69</v>
      </c>
      <c r="Z38" s="69">
        <f>B26</f>
        <v>1</v>
      </c>
      <c r="AA38" s="66"/>
      <c r="AB38" s="66" t="s">
        <v>69</v>
      </c>
      <c r="AC38" s="69">
        <f>B26</f>
        <v>1</v>
      </c>
      <c r="AD38" s="66"/>
      <c r="AE38" s="66" t="s">
        <v>0</v>
      </c>
      <c r="AF38" s="296">
        <f>'PEF''s'!C2</f>
        <v>1359292542.255788</v>
      </c>
      <c r="AG38" s="66" t="s">
        <v>64</v>
      </c>
      <c r="AH38" s="66" t="s">
        <v>69</v>
      </c>
      <c r="AI38" s="69">
        <f>B26</f>
        <v>1</v>
      </c>
      <c r="AJ38" s="66"/>
      <c r="AK38" s="66" t="s">
        <v>69</v>
      </c>
      <c r="AL38" s="69">
        <f>B26</f>
        <v>1</v>
      </c>
      <c r="AM38" s="66"/>
    </row>
    <row r="39" spans="1:39" ht="12.75">
      <c r="A39" s="259" t="s">
        <v>164</v>
      </c>
      <c r="B39" s="256">
        <v>350</v>
      </c>
      <c r="C39" s="117" t="s">
        <v>142</v>
      </c>
      <c r="D39" s="66" t="s">
        <v>69</v>
      </c>
      <c r="E39" s="69">
        <f>B26</f>
        <v>1</v>
      </c>
      <c r="F39" s="66"/>
      <c r="G39" s="72" t="s">
        <v>70</v>
      </c>
      <c r="H39" s="323">
        <f>B27</f>
        <v>1</v>
      </c>
      <c r="I39" s="72"/>
      <c r="J39" s="72" t="s">
        <v>70</v>
      </c>
      <c r="K39" s="323">
        <f>B27</f>
        <v>1</v>
      </c>
      <c r="L39" s="72"/>
      <c r="M39" s="66" t="s">
        <v>115</v>
      </c>
      <c r="N39" s="265">
        <v>27.027027027027</v>
      </c>
      <c r="O39" s="66" t="s">
        <v>116</v>
      </c>
      <c r="P39" s="72" t="s">
        <v>70</v>
      </c>
      <c r="Q39" s="323">
        <f>B27</f>
        <v>1</v>
      </c>
      <c r="R39" s="72"/>
      <c r="S39" s="72" t="s">
        <v>70</v>
      </c>
      <c r="T39" s="323">
        <f>B27</f>
        <v>1</v>
      </c>
      <c r="U39" s="72"/>
      <c r="V39" s="66" t="s">
        <v>115</v>
      </c>
      <c r="W39" s="265">
        <v>27.027027027027</v>
      </c>
      <c r="X39" s="66" t="s">
        <v>116</v>
      </c>
      <c r="Y39" s="72" t="s">
        <v>70</v>
      </c>
      <c r="Z39" s="323">
        <f>B27</f>
        <v>1</v>
      </c>
      <c r="AA39" s="72"/>
      <c r="AB39" s="72" t="s">
        <v>70</v>
      </c>
      <c r="AC39" s="323">
        <f>B27</f>
        <v>1</v>
      </c>
      <c r="AD39" s="72"/>
      <c r="AE39" s="66" t="s">
        <v>115</v>
      </c>
      <c r="AF39" s="265">
        <v>27.027027027027</v>
      </c>
      <c r="AG39" s="66" t="s">
        <v>116</v>
      </c>
      <c r="AH39" s="72" t="s">
        <v>70</v>
      </c>
      <c r="AI39" s="323">
        <f>B27</f>
        <v>1</v>
      </c>
      <c r="AJ39" s="72"/>
      <c r="AK39" s="72" t="s">
        <v>70</v>
      </c>
      <c r="AL39" s="323">
        <f>B27</f>
        <v>1</v>
      </c>
      <c r="AM39" s="72"/>
    </row>
    <row r="40" spans="1:39" ht="12.75">
      <c r="A40" s="259" t="s">
        <v>163</v>
      </c>
      <c r="B40" s="256">
        <v>350</v>
      </c>
      <c r="C40" s="117" t="s">
        <v>142</v>
      </c>
      <c r="D40" s="66" t="s">
        <v>70</v>
      </c>
      <c r="E40" s="69">
        <f>B27</f>
        <v>1</v>
      </c>
      <c r="F40" s="66"/>
      <c r="G40" s="66" t="s">
        <v>76</v>
      </c>
      <c r="H40" s="69">
        <f>B48</f>
        <v>16.4</v>
      </c>
      <c r="I40" s="66"/>
      <c r="J40" s="66" t="s">
        <v>76</v>
      </c>
      <c r="K40" s="69">
        <v>16.4</v>
      </c>
      <c r="L40" s="66"/>
      <c r="M40" s="66" t="s">
        <v>117</v>
      </c>
      <c r="N40" s="69">
        <f>B22</f>
        <v>137</v>
      </c>
      <c r="O40" s="66" t="s">
        <v>118</v>
      </c>
      <c r="P40" s="66"/>
      <c r="Q40" s="69"/>
      <c r="R40" s="66"/>
      <c r="S40" s="66"/>
      <c r="T40" s="69"/>
      <c r="U40" s="66"/>
      <c r="V40" s="66" t="s">
        <v>117</v>
      </c>
      <c r="W40" s="69">
        <f>B22</f>
        <v>137</v>
      </c>
      <c r="X40" s="66" t="s">
        <v>118</v>
      </c>
      <c r="Y40" s="66"/>
      <c r="Z40" s="69"/>
      <c r="AA40" s="66"/>
      <c r="AB40" s="66"/>
      <c r="AC40" s="69"/>
      <c r="AD40" s="66"/>
      <c r="AE40" s="66" t="s">
        <v>117</v>
      </c>
      <c r="AF40" s="69">
        <f>B22</f>
        <v>137</v>
      </c>
      <c r="AG40" s="66" t="s">
        <v>118</v>
      </c>
      <c r="AH40" s="66"/>
      <c r="AI40" s="69"/>
      <c r="AJ40" s="66"/>
      <c r="AK40" s="66"/>
      <c r="AL40" s="69"/>
      <c r="AM40" s="66"/>
    </row>
    <row r="41" spans="1:39" ht="12.75">
      <c r="A41" s="250" t="s">
        <v>167</v>
      </c>
      <c r="B41" s="249">
        <v>2</v>
      </c>
      <c r="C41" s="71" t="s">
        <v>207</v>
      </c>
      <c r="D41" s="66" t="s">
        <v>173</v>
      </c>
      <c r="E41" s="69">
        <f>B47</f>
        <v>1.752</v>
      </c>
      <c r="F41" s="66" t="s">
        <v>208</v>
      </c>
      <c r="G41" s="66" t="s">
        <v>115</v>
      </c>
      <c r="H41" s="265">
        <v>27.027027027027</v>
      </c>
      <c r="I41" s="66" t="s">
        <v>116</v>
      </c>
      <c r="J41" s="66" t="s">
        <v>115</v>
      </c>
      <c r="K41" s="265">
        <v>27.027027027027</v>
      </c>
      <c r="L41" s="66" t="s">
        <v>116</v>
      </c>
      <c r="M41" s="66" t="s">
        <v>119</v>
      </c>
      <c r="N41" s="69">
        <f>2.8*(10^(-15))</f>
        <v>2.8E-15</v>
      </c>
      <c r="O41" s="66"/>
      <c r="P41" s="66" t="s">
        <v>115</v>
      </c>
      <c r="Q41" s="265">
        <v>27.027027027027</v>
      </c>
      <c r="R41" s="66" t="s">
        <v>116</v>
      </c>
      <c r="S41" s="66" t="s">
        <v>115</v>
      </c>
      <c r="T41" s="265">
        <v>27.027027027027</v>
      </c>
      <c r="U41" s="66" t="s">
        <v>116</v>
      </c>
      <c r="V41" s="66" t="s">
        <v>119</v>
      </c>
      <c r="W41" s="69">
        <f>2.8*(10^(-15))</f>
        <v>2.8E-15</v>
      </c>
      <c r="X41" s="66"/>
      <c r="Y41" s="66" t="s">
        <v>115</v>
      </c>
      <c r="Z41" s="265">
        <v>27.027027027027</v>
      </c>
      <c r="AA41" s="66" t="s">
        <v>116</v>
      </c>
      <c r="AB41" s="66" t="s">
        <v>115</v>
      </c>
      <c r="AC41" s="265">
        <v>27.027027027027</v>
      </c>
      <c r="AD41" s="66" t="s">
        <v>116</v>
      </c>
      <c r="AE41" s="66" t="s">
        <v>119</v>
      </c>
      <c r="AF41" s="69">
        <f>2.8*(10^(-15))</f>
        <v>2.8E-15</v>
      </c>
      <c r="AG41" s="66"/>
      <c r="AH41" s="66" t="s">
        <v>115</v>
      </c>
      <c r="AI41" s="265">
        <v>27.027027027027</v>
      </c>
      <c r="AJ41" s="66" t="s">
        <v>116</v>
      </c>
      <c r="AK41" s="66" t="s">
        <v>115</v>
      </c>
      <c r="AL41" s="265">
        <v>27.027027027027</v>
      </c>
      <c r="AM41" s="66" t="s">
        <v>116</v>
      </c>
    </row>
    <row r="42" spans="1:39" ht="12.75">
      <c r="A42" s="250" t="s">
        <v>168</v>
      </c>
      <c r="B42" s="249">
        <v>10</v>
      </c>
      <c r="C42" s="71" t="s">
        <v>207</v>
      </c>
      <c r="D42" s="66" t="s">
        <v>174</v>
      </c>
      <c r="E42" s="69">
        <f>B48</f>
        <v>16.4</v>
      </c>
      <c r="F42" s="66" t="s">
        <v>208</v>
      </c>
      <c r="G42" s="66" t="s">
        <v>117</v>
      </c>
      <c r="H42" s="69">
        <f>B22</f>
        <v>137</v>
      </c>
      <c r="I42" s="66" t="s">
        <v>118</v>
      </c>
      <c r="J42" s="66" t="s">
        <v>117</v>
      </c>
      <c r="K42" s="69">
        <f>B22</f>
        <v>137</v>
      </c>
      <c r="L42" s="66" t="s">
        <v>118</v>
      </c>
      <c r="P42" s="66" t="s">
        <v>117</v>
      </c>
      <c r="Q42" s="69">
        <f>B22</f>
        <v>137</v>
      </c>
      <c r="R42" s="66" t="s">
        <v>118</v>
      </c>
      <c r="S42" s="66" t="s">
        <v>117</v>
      </c>
      <c r="T42" s="69">
        <f>B22</f>
        <v>137</v>
      </c>
      <c r="U42" s="66" t="s">
        <v>118</v>
      </c>
      <c r="V42" s="66"/>
      <c r="W42" s="66"/>
      <c r="X42" s="66"/>
      <c r="Y42" s="66" t="s">
        <v>117</v>
      </c>
      <c r="Z42" s="69">
        <f>B22</f>
        <v>137</v>
      </c>
      <c r="AA42" s="66" t="s">
        <v>118</v>
      </c>
      <c r="AB42" s="66" t="s">
        <v>117</v>
      </c>
      <c r="AC42" s="69">
        <f>B22</f>
        <v>137</v>
      </c>
      <c r="AD42" s="66" t="s">
        <v>118</v>
      </c>
      <c r="AE42" s="31"/>
      <c r="AF42" s="66"/>
      <c r="AG42" s="66"/>
      <c r="AH42" s="66" t="s">
        <v>117</v>
      </c>
      <c r="AI42" s="69">
        <f>B22</f>
        <v>137</v>
      </c>
      <c r="AJ42" s="66" t="s">
        <v>118</v>
      </c>
      <c r="AK42" s="66" t="s">
        <v>117</v>
      </c>
      <c r="AL42" s="69">
        <f>B22</f>
        <v>137</v>
      </c>
      <c r="AM42" s="66" t="s">
        <v>118</v>
      </c>
    </row>
    <row r="43" spans="1:39" ht="12.75">
      <c r="A43" s="222" t="s">
        <v>193</v>
      </c>
      <c r="B43" s="256">
        <v>10</v>
      </c>
      <c r="C43" s="116" t="s">
        <v>139</v>
      </c>
      <c r="D43" s="66" t="s">
        <v>107</v>
      </c>
      <c r="E43" s="69">
        <f>B31</f>
        <v>1</v>
      </c>
      <c r="F43" s="66"/>
      <c r="G43" s="66" t="s">
        <v>119</v>
      </c>
      <c r="H43" s="69">
        <f>2.8*(10^(-12))</f>
        <v>2.7999999999999998E-12</v>
      </c>
      <c r="I43" s="66"/>
      <c r="J43" s="66" t="s">
        <v>119</v>
      </c>
      <c r="K43" s="69">
        <f>2.8*(10^(-12))</f>
        <v>2.7999999999999998E-12</v>
      </c>
      <c r="L43" s="66"/>
      <c r="P43" s="66" t="s">
        <v>119</v>
      </c>
      <c r="Q43" s="69">
        <f>2.8*(10^(-12))</f>
        <v>2.7999999999999998E-12</v>
      </c>
      <c r="R43" s="66"/>
      <c r="S43" s="66" t="s">
        <v>119</v>
      </c>
      <c r="T43" s="69">
        <f>2.8*(10^(-12))</f>
        <v>2.7999999999999998E-12</v>
      </c>
      <c r="U43" s="66"/>
      <c r="V43" s="66"/>
      <c r="W43" s="66"/>
      <c r="X43" s="66"/>
      <c r="Y43" s="66" t="s">
        <v>119</v>
      </c>
      <c r="Z43" s="69">
        <f>2.8*(10^(-12))</f>
        <v>2.7999999999999998E-12</v>
      </c>
      <c r="AA43" s="66"/>
      <c r="AB43" s="66" t="s">
        <v>119</v>
      </c>
      <c r="AC43" s="69">
        <f>2.8*(10^(-12))</f>
        <v>2.7999999999999998E-12</v>
      </c>
      <c r="AD43" s="66"/>
      <c r="AE43" s="66"/>
      <c r="AF43" s="66"/>
      <c r="AG43" s="66"/>
      <c r="AH43" s="66" t="s">
        <v>119</v>
      </c>
      <c r="AI43" s="69">
        <f>2.8*(10^(-12))</f>
        <v>2.7999999999999998E-12</v>
      </c>
      <c r="AJ43" s="66"/>
      <c r="AK43" s="66" t="s">
        <v>119</v>
      </c>
      <c r="AL43" s="69">
        <f>2.8*(10^(-12))</f>
        <v>2.7999999999999998E-12</v>
      </c>
      <c r="AM43" s="66"/>
    </row>
    <row r="44" spans="1:39" ht="12.75">
      <c r="A44" s="222" t="s">
        <v>192</v>
      </c>
      <c r="B44" s="256">
        <v>20</v>
      </c>
      <c r="C44" s="116" t="s">
        <v>139</v>
      </c>
      <c r="D44" s="66" t="s">
        <v>75</v>
      </c>
      <c r="E44" s="69">
        <f>B32</f>
        <v>0.4</v>
      </c>
      <c r="F44" s="66"/>
      <c r="G44" s="66" t="s">
        <v>119</v>
      </c>
      <c r="H44" s="296">
        <v>2.8E-15</v>
      </c>
      <c r="I44" s="66"/>
      <c r="J44" s="66" t="s">
        <v>119</v>
      </c>
      <c r="K44" s="296">
        <v>2.8E-15</v>
      </c>
      <c r="L44" s="66"/>
      <c r="M44" s="254"/>
      <c r="N44" s="66"/>
      <c r="O44" s="66"/>
      <c r="P44" s="66" t="s">
        <v>119</v>
      </c>
      <c r="Q44" s="296">
        <v>2.8E-15</v>
      </c>
      <c r="R44" s="66"/>
      <c r="S44" s="66" t="s">
        <v>119</v>
      </c>
      <c r="T44" s="69">
        <f>2.8*(10^(-15))</f>
        <v>2.8E-15</v>
      </c>
      <c r="U44" s="66"/>
      <c r="V44" s="66"/>
      <c r="W44" s="66"/>
      <c r="X44" s="66"/>
      <c r="Y44" s="66" t="s">
        <v>119</v>
      </c>
      <c r="Z44" s="296">
        <v>2.8E-15</v>
      </c>
      <c r="AA44" s="66"/>
      <c r="AB44" s="66" t="s">
        <v>119</v>
      </c>
      <c r="AC44" s="69">
        <f>2.8*(10^(-15))</f>
        <v>2.8E-15</v>
      </c>
      <c r="AD44" s="66"/>
      <c r="AH44" s="66" t="s">
        <v>119</v>
      </c>
      <c r="AI44" s="296">
        <v>2.8E-15</v>
      </c>
      <c r="AJ44" s="66"/>
      <c r="AK44" s="66" t="s">
        <v>119</v>
      </c>
      <c r="AL44" s="69">
        <f>2.8*(10^(-15))</f>
        <v>2.8E-15</v>
      </c>
      <c r="AM44" s="66"/>
    </row>
    <row r="45" spans="1:39" ht="12.75">
      <c r="A45" s="259" t="s">
        <v>161</v>
      </c>
      <c r="B45" s="249">
        <v>4</v>
      </c>
      <c r="C45" s="71" t="s">
        <v>208</v>
      </c>
      <c r="D45" s="66" t="s">
        <v>74</v>
      </c>
      <c r="E45" s="69">
        <f>B16</f>
        <v>1</v>
      </c>
      <c r="F45" s="66"/>
      <c r="G45" s="66"/>
      <c r="H45" s="66"/>
      <c r="I45" s="66"/>
      <c r="J45" s="66"/>
      <c r="K45" s="66"/>
      <c r="L45" s="66"/>
      <c r="M45" s="254"/>
      <c r="N45" s="66"/>
      <c r="O45" s="66"/>
      <c r="P45" s="66"/>
      <c r="Q45" s="66"/>
      <c r="R45" s="66"/>
      <c r="S45" s="66"/>
      <c r="T45" s="296"/>
      <c r="U45" s="66"/>
      <c r="V45" s="66"/>
      <c r="W45" s="66"/>
      <c r="X45" s="66"/>
      <c r="Y45" s="66"/>
      <c r="Z45" s="66"/>
      <c r="AA45" s="66"/>
      <c r="AB45" s="66"/>
      <c r="AC45" s="296"/>
      <c r="AD45" s="66"/>
      <c r="AH45" s="66"/>
      <c r="AI45" s="66"/>
      <c r="AJ45" s="66"/>
      <c r="AK45" s="66"/>
      <c r="AL45" s="296"/>
      <c r="AM45" s="66"/>
    </row>
    <row r="46" spans="1:39" ht="12.75">
      <c r="A46" s="259" t="s">
        <v>162</v>
      </c>
      <c r="B46" s="249">
        <v>4</v>
      </c>
      <c r="C46" s="71" t="s">
        <v>208</v>
      </c>
      <c r="D46" s="72" t="s">
        <v>65</v>
      </c>
      <c r="E46" s="287">
        <f>B33</f>
        <v>666666666</v>
      </c>
      <c r="F46" s="72" t="s">
        <v>66</v>
      </c>
      <c r="G46" s="66"/>
      <c r="H46" s="373" t="s">
        <v>183</v>
      </c>
      <c r="I46" s="373"/>
      <c r="J46" s="66"/>
      <c r="K46" s="66"/>
      <c r="L46" s="66"/>
      <c r="M46" s="7"/>
      <c r="N46" s="66"/>
      <c r="O46" s="66"/>
      <c r="P46" s="66"/>
      <c r="Q46" s="373" t="s">
        <v>183</v>
      </c>
      <c r="R46" s="373"/>
      <c r="S46" s="66"/>
      <c r="T46" s="66"/>
      <c r="U46" s="66"/>
      <c r="V46" s="66"/>
      <c r="W46" s="66"/>
      <c r="X46" s="66"/>
      <c r="Y46" s="66"/>
      <c r="Z46" s="373" t="s">
        <v>183</v>
      </c>
      <c r="AA46" s="373"/>
      <c r="AB46" s="66"/>
      <c r="AC46" s="66"/>
      <c r="AD46" s="66"/>
      <c r="AH46" s="66"/>
      <c r="AI46" s="373" t="s">
        <v>183</v>
      </c>
      <c r="AJ46" s="373"/>
      <c r="AK46" s="66"/>
      <c r="AL46" s="66"/>
      <c r="AM46" s="66"/>
    </row>
    <row r="47" spans="1:39" ht="12.75">
      <c r="A47" t="s">
        <v>173</v>
      </c>
      <c r="B47" s="249">
        <v>1.752</v>
      </c>
      <c r="C47" s="67" t="s">
        <v>208</v>
      </c>
      <c r="D47" s="66" t="s">
        <v>1</v>
      </c>
      <c r="E47" s="296">
        <f>'PEF''s'!E2</f>
        <v>9550378.481834507</v>
      </c>
      <c r="F47" s="66"/>
      <c r="G47" s="66"/>
      <c r="H47" s="373" t="s">
        <v>184</v>
      </c>
      <c r="I47" s="373"/>
      <c r="J47" s="66"/>
      <c r="K47" s="66"/>
      <c r="L47" s="66"/>
      <c r="M47" s="7"/>
      <c r="N47" s="66"/>
      <c r="O47" s="66"/>
      <c r="P47" s="66"/>
      <c r="Q47" s="373" t="s">
        <v>184</v>
      </c>
      <c r="R47" s="373"/>
      <c r="S47" s="66"/>
      <c r="T47" s="66"/>
      <c r="U47" s="66"/>
      <c r="X47" s="66"/>
      <c r="Y47" s="66"/>
      <c r="Z47" s="373" t="s">
        <v>184</v>
      </c>
      <c r="AA47" s="373"/>
      <c r="AB47" s="66"/>
      <c r="AC47" s="66"/>
      <c r="AD47" s="66"/>
      <c r="AH47" s="66"/>
      <c r="AI47" s="373" t="s">
        <v>184</v>
      </c>
      <c r="AJ47" s="373"/>
      <c r="AK47" s="66"/>
      <c r="AL47" s="66"/>
      <c r="AM47" s="66"/>
    </row>
    <row r="48" spans="1:33" ht="12.75">
      <c r="A48" t="s">
        <v>174</v>
      </c>
      <c r="B48" s="249">
        <v>16.4</v>
      </c>
      <c r="C48" s="67" t="s">
        <v>208</v>
      </c>
      <c r="D48" s="66" t="s">
        <v>0</v>
      </c>
      <c r="E48" s="296">
        <f>'PEF''s'!C2</f>
        <v>1359292542.255788</v>
      </c>
      <c r="F48" s="66" t="s">
        <v>64</v>
      </c>
      <c r="M48" s="7"/>
      <c r="N48" s="66"/>
      <c r="O48" s="66"/>
      <c r="P48" s="66"/>
      <c r="Q48" s="66"/>
      <c r="R48" s="66"/>
      <c r="S48" s="66"/>
      <c r="T48" s="66"/>
      <c r="U48" s="66"/>
      <c r="X48" s="66"/>
      <c r="Y48" s="66"/>
      <c r="Z48" s="66"/>
      <c r="AA48" s="66"/>
      <c r="AB48" s="66"/>
      <c r="AC48" s="66"/>
      <c r="AD48" s="66"/>
      <c r="AE48" s="66"/>
      <c r="AF48" s="66"/>
      <c r="AG48" s="66"/>
    </row>
    <row r="49" spans="1:33" ht="12.75">
      <c r="A49" s="250" t="s">
        <v>165</v>
      </c>
      <c r="B49" s="249">
        <v>49</v>
      </c>
      <c r="C49" s="71" t="s">
        <v>73</v>
      </c>
      <c r="D49" s="66" t="s">
        <v>115</v>
      </c>
      <c r="E49" s="265">
        <v>27.027027027027</v>
      </c>
      <c r="F49" s="66" t="s">
        <v>116</v>
      </c>
      <c r="M49" s="7"/>
      <c r="N49" s="66"/>
      <c r="O49" s="66"/>
      <c r="P49" s="66"/>
      <c r="Q49" s="66"/>
      <c r="R49" s="66"/>
      <c r="S49" s="66"/>
      <c r="T49" s="66"/>
      <c r="U49" s="66"/>
      <c r="V49" s="66"/>
      <c r="W49" s="66"/>
      <c r="X49" s="66"/>
      <c r="Y49" s="66"/>
      <c r="Z49" s="66"/>
      <c r="AA49" s="66"/>
      <c r="AB49" s="66"/>
      <c r="AC49" s="66"/>
      <c r="AD49" s="66"/>
      <c r="AE49" s="66"/>
      <c r="AF49" s="66"/>
      <c r="AG49" s="66"/>
    </row>
    <row r="50" spans="1:33" ht="12.75">
      <c r="A50" s="250" t="s">
        <v>166</v>
      </c>
      <c r="B50" s="249">
        <v>16</v>
      </c>
      <c r="C50" s="71" t="s">
        <v>73</v>
      </c>
      <c r="D50" s="66" t="s">
        <v>117</v>
      </c>
      <c r="E50" s="69">
        <f>B22</f>
        <v>137</v>
      </c>
      <c r="F50" s="66" t="s">
        <v>118</v>
      </c>
      <c r="M50" s="7"/>
      <c r="N50" s="66"/>
      <c r="O50" s="66"/>
      <c r="V50" s="66"/>
      <c r="W50" s="66"/>
      <c r="X50" s="66"/>
      <c r="Y50" s="66"/>
      <c r="Z50" s="66"/>
      <c r="AA50" s="66"/>
      <c r="AB50" s="66"/>
      <c r="AC50" s="66"/>
      <c r="AD50" s="66"/>
      <c r="AE50" s="66"/>
      <c r="AF50" s="66"/>
      <c r="AG50" s="66"/>
    </row>
    <row r="51" spans="1:33" ht="15">
      <c r="A51" s="374" t="s">
        <v>151</v>
      </c>
      <c r="B51" s="374"/>
      <c r="C51" s="374"/>
      <c r="D51" s="66" t="s">
        <v>119</v>
      </c>
      <c r="E51" s="69">
        <f>2.8*(10^(-15))</f>
        <v>2.8E-15</v>
      </c>
      <c r="F51" s="66"/>
      <c r="M51" s="7"/>
      <c r="N51" s="66"/>
      <c r="O51" s="66"/>
      <c r="V51" s="66"/>
      <c r="W51" s="66"/>
      <c r="X51" s="66"/>
      <c r="AE51" s="66"/>
      <c r="AF51" s="66"/>
      <c r="AG51" s="66"/>
    </row>
    <row r="52" spans="1:33" ht="12.75">
      <c r="A52" s="324" t="s">
        <v>215</v>
      </c>
      <c r="B52" s="325">
        <v>2.5</v>
      </c>
      <c r="C52" s="66" t="s">
        <v>98</v>
      </c>
      <c r="D52" s="66"/>
      <c r="E52" s="66"/>
      <c r="F52" s="68"/>
      <c r="M52" s="222"/>
      <c r="N52" s="66"/>
      <c r="O52" s="66"/>
      <c r="V52" s="66"/>
      <c r="W52" s="66"/>
      <c r="X52" s="66"/>
      <c r="AE52" s="66"/>
      <c r="AF52" s="66"/>
      <c r="AG52" s="66"/>
    </row>
    <row r="53" spans="1:33" ht="12.75">
      <c r="A53" s="116" t="s">
        <v>177</v>
      </c>
      <c r="B53" s="256">
        <v>25</v>
      </c>
      <c r="C53" s="115" t="s">
        <v>84</v>
      </c>
      <c r="F53" s="68"/>
      <c r="M53" s="7"/>
      <c r="N53" s="66"/>
      <c r="O53" s="66"/>
      <c r="V53" s="66"/>
      <c r="W53" s="66"/>
      <c r="X53" s="66"/>
      <c r="AE53" s="66"/>
      <c r="AF53" s="66"/>
      <c r="AG53" s="66"/>
    </row>
    <row r="54" spans="1:13" ht="12.75">
      <c r="A54" s="116" t="s">
        <v>175</v>
      </c>
      <c r="B54" s="256">
        <v>250</v>
      </c>
      <c r="C54" s="116" t="s">
        <v>145</v>
      </c>
      <c r="F54" s="68"/>
      <c r="M54" s="7"/>
    </row>
    <row r="55" spans="1:33" ht="12.75">
      <c r="A55" s="116" t="s">
        <v>178</v>
      </c>
      <c r="B55" s="256">
        <v>8</v>
      </c>
      <c r="C55" s="114" t="s">
        <v>143</v>
      </c>
      <c r="M55" s="7"/>
      <c r="N55" s="66"/>
      <c r="O55" s="66"/>
      <c r="V55" s="66"/>
      <c r="W55" s="66"/>
      <c r="X55" s="66"/>
      <c r="AE55" s="66"/>
      <c r="AF55" s="66"/>
      <c r="AG55" s="66"/>
    </row>
    <row r="56" spans="1:33" ht="12.75">
      <c r="A56" s="135" t="s">
        <v>100</v>
      </c>
      <c r="B56" s="249">
        <v>2.5</v>
      </c>
      <c r="C56" s="135" t="s">
        <v>98</v>
      </c>
      <c r="M56" s="257"/>
      <c r="N56" s="66"/>
      <c r="O56" s="66"/>
      <c r="V56" s="66"/>
      <c r="W56" s="66"/>
      <c r="X56" s="66"/>
      <c r="AE56" s="66"/>
      <c r="AF56" s="66"/>
      <c r="AG56" s="66"/>
    </row>
    <row r="57" spans="1:13" ht="12.75">
      <c r="A57" s="71" t="s">
        <v>213</v>
      </c>
      <c r="B57" s="249">
        <v>49</v>
      </c>
      <c r="C57" s="67" t="s">
        <v>73</v>
      </c>
      <c r="M57" s="257"/>
    </row>
    <row r="58" spans="1:33" ht="12.75">
      <c r="A58" s="71" t="s">
        <v>214</v>
      </c>
      <c r="B58" s="249">
        <v>2</v>
      </c>
      <c r="C58" s="67" t="s">
        <v>207</v>
      </c>
      <c r="D58" s="66"/>
      <c r="E58" s="66"/>
      <c r="F58" s="66"/>
      <c r="M58" s="46"/>
      <c r="N58" s="66"/>
      <c r="O58" s="66"/>
      <c r="V58" s="66"/>
      <c r="W58" s="66"/>
      <c r="X58" s="66"/>
      <c r="AE58" s="66"/>
      <c r="AF58" s="66"/>
      <c r="AG58" s="66"/>
    </row>
    <row r="59" spans="1:33" ht="15">
      <c r="A59" s="389" t="s">
        <v>146</v>
      </c>
      <c r="B59" s="389"/>
      <c r="C59" s="389"/>
      <c r="D59" s="66"/>
      <c r="E59" s="66"/>
      <c r="F59" s="66"/>
      <c r="M59" s="257"/>
      <c r="N59" s="66"/>
      <c r="O59" s="66"/>
      <c r="V59" s="66"/>
      <c r="W59" s="66"/>
      <c r="X59" s="66"/>
      <c r="AE59" s="66"/>
      <c r="AF59" s="66"/>
      <c r="AG59" s="66"/>
    </row>
    <row r="60" spans="1:33" ht="12.75">
      <c r="A60" s="71" t="s">
        <v>216</v>
      </c>
      <c r="B60" s="249">
        <v>2.5</v>
      </c>
      <c r="C60" s="66" t="s">
        <v>98</v>
      </c>
      <c r="D60" s="66"/>
      <c r="E60" s="66"/>
      <c r="F60" s="66"/>
      <c r="M60" s="222"/>
      <c r="N60" s="66"/>
      <c r="O60" s="66"/>
      <c r="V60" s="66"/>
      <c r="W60" s="66"/>
      <c r="X60" s="66"/>
      <c r="AE60" s="66"/>
      <c r="AF60" s="66"/>
      <c r="AG60" s="66"/>
    </row>
    <row r="61" spans="1:33" ht="12.75">
      <c r="A61" s="116" t="s">
        <v>199</v>
      </c>
      <c r="B61" s="256">
        <v>25</v>
      </c>
      <c r="C61" s="115" t="s">
        <v>84</v>
      </c>
      <c r="D61" s="66"/>
      <c r="E61" s="66"/>
      <c r="F61" s="66"/>
      <c r="M61" s="222"/>
      <c r="N61" s="66"/>
      <c r="O61" s="66"/>
      <c r="V61" s="66"/>
      <c r="W61" s="66"/>
      <c r="X61" s="66"/>
      <c r="AE61" s="66"/>
      <c r="AF61" s="66"/>
      <c r="AG61" s="66"/>
    </row>
    <row r="62" spans="1:33" ht="12.75">
      <c r="A62" s="116" t="s">
        <v>176</v>
      </c>
      <c r="B62" s="256">
        <v>225</v>
      </c>
      <c r="C62" s="116" t="s">
        <v>145</v>
      </c>
      <c r="D62" s="66"/>
      <c r="E62" s="66"/>
      <c r="F62" s="66"/>
      <c r="M62" s="222"/>
      <c r="N62" s="66"/>
      <c r="O62" s="66"/>
      <c r="V62" s="66"/>
      <c r="W62" s="66"/>
      <c r="X62" s="66"/>
      <c r="AE62" s="66"/>
      <c r="AF62" s="66"/>
      <c r="AG62" s="66"/>
    </row>
    <row r="63" spans="1:33" ht="12.75">
      <c r="A63" s="116" t="s">
        <v>200</v>
      </c>
      <c r="B63" s="256">
        <v>8</v>
      </c>
      <c r="C63" s="114" t="s">
        <v>143</v>
      </c>
      <c r="D63" s="66"/>
      <c r="E63" s="66"/>
      <c r="F63" s="66"/>
      <c r="M63" s="222"/>
      <c r="N63" s="66"/>
      <c r="O63" s="66"/>
      <c r="V63" s="66"/>
      <c r="W63" s="66"/>
      <c r="X63" s="66"/>
      <c r="AE63" s="66"/>
      <c r="AF63" s="66"/>
      <c r="AG63" s="66"/>
    </row>
    <row r="64" spans="1:33" ht="12.75">
      <c r="A64" s="71" t="s">
        <v>97</v>
      </c>
      <c r="B64" s="249">
        <v>2.5</v>
      </c>
      <c r="C64" s="135" t="s">
        <v>98</v>
      </c>
      <c r="D64" s="66"/>
      <c r="E64" s="66"/>
      <c r="F64" s="66"/>
      <c r="M64" s="66"/>
      <c r="N64" s="66"/>
      <c r="O64" s="66"/>
      <c r="V64" s="66"/>
      <c r="W64" s="66"/>
      <c r="X64" s="66"/>
      <c r="AE64" s="66"/>
      <c r="AF64" s="66"/>
      <c r="AG64" s="66"/>
    </row>
    <row r="65" spans="1:33" ht="12.75">
      <c r="A65" s="71" t="s">
        <v>201</v>
      </c>
      <c r="B65" s="249">
        <v>49</v>
      </c>
      <c r="C65" s="67" t="s">
        <v>73</v>
      </c>
      <c r="D65" s="66"/>
      <c r="E65" s="66"/>
      <c r="F65" s="66"/>
      <c r="M65" s="66"/>
      <c r="N65" s="66"/>
      <c r="O65" s="66"/>
      <c r="V65" s="66"/>
      <c r="W65" s="66"/>
      <c r="X65" s="66"/>
      <c r="AE65" s="66"/>
      <c r="AF65" s="66"/>
      <c r="AG65" s="66"/>
    </row>
    <row r="66" spans="1:33" ht="12.75">
      <c r="A66" s="71" t="s">
        <v>202</v>
      </c>
      <c r="B66" s="249">
        <v>2</v>
      </c>
      <c r="C66" s="67" t="s">
        <v>207</v>
      </c>
      <c r="D66" s="66"/>
      <c r="E66" s="66"/>
      <c r="F66" s="66"/>
      <c r="M66" s="66"/>
      <c r="N66" s="66"/>
      <c r="O66" s="66"/>
      <c r="V66" s="66"/>
      <c r="W66" s="66"/>
      <c r="X66" s="66"/>
      <c r="AE66" s="66"/>
      <c r="AF66" s="66"/>
      <c r="AG66" s="66"/>
    </row>
    <row r="67" spans="1:33" ht="15">
      <c r="A67" s="390" t="s">
        <v>144</v>
      </c>
      <c r="B67" s="390"/>
      <c r="C67" s="390"/>
      <c r="D67" s="66"/>
      <c r="E67" s="66"/>
      <c r="F67" s="66"/>
      <c r="M67" s="66"/>
      <c r="N67" s="66"/>
      <c r="O67" s="66"/>
      <c r="V67" s="66"/>
      <c r="W67" s="66"/>
      <c r="X67" s="66"/>
      <c r="AE67" s="66"/>
      <c r="AF67" s="66"/>
      <c r="AG67" s="66"/>
    </row>
    <row r="68" spans="1:33" ht="12.75">
      <c r="A68" s="71" t="s">
        <v>217</v>
      </c>
      <c r="B68" s="249">
        <v>2.5</v>
      </c>
      <c r="C68" s="66" t="s">
        <v>98</v>
      </c>
      <c r="D68" s="66"/>
      <c r="E68" s="66"/>
      <c r="F68" s="66"/>
      <c r="M68" s="66"/>
      <c r="N68" s="66"/>
      <c r="O68" s="66"/>
      <c r="V68" s="66"/>
      <c r="W68" s="66"/>
      <c r="X68" s="66"/>
      <c r="AE68" s="66"/>
      <c r="AF68" s="66"/>
      <c r="AG68" s="66"/>
    </row>
    <row r="69" spans="1:33" ht="12.75">
      <c r="A69" s="116" t="s">
        <v>203</v>
      </c>
      <c r="B69" s="256">
        <v>25</v>
      </c>
      <c r="C69" s="115" t="s">
        <v>84</v>
      </c>
      <c r="D69" s="66"/>
      <c r="E69" s="66"/>
      <c r="F69" s="66"/>
      <c r="M69" s="66"/>
      <c r="N69" s="66"/>
      <c r="O69" s="66"/>
      <c r="V69" s="66"/>
      <c r="W69" s="66"/>
      <c r="X69" s="66"/>
      <c r="AE69" s="66"/>
      <c r="AF69" s="66"/>
      <c r="AG69" s="66"/>
    </row>
    <row r="70" spans="1:33" ht="12.75">
      <c r="A70" s="116" t="s">
        <v>169</v>
      </c>
      <c r="B70" s="256">
        <v>250</v>
      </c>
      <c r="C70" s="116" t="s">
        <v>145</v>
      </c>
      <c r="D70" s="66"/>
      <c r="E70" s="66"/>
      <c r="F70" s="66"/>
      <c r="M70" s="66"/>
      <c r="N70" s="66"/>
      <c r="O70" s="66"/>
      <c r="V70" s="66"/>
      <c r="W70" s="66"/>
      <c r="X70" s="66"/>
      <c r="AE70" s="66"/>
      <c r="AF70" s="66"/>
      <c r="AG70" s="66"/>
    </row>
    <row r="71" spans="1:33" ht="12.75">
      <c r="A71" s="116" t="s">
        <v>204</v>
      </c>
      <c r="B71" s="256">
        <v>8</v>
      </c>
      <c r="C71" s="114" t="s">
        <v>143</v>
      </c>
      <c r="D71" s="66"/>
      <c r="E71" s="66"/>
      <c r="F71" s="66"/>
      <c r="M71" s="66"/>
      <c r="N71" s="66"/>
      <c r="O71" s="66"/>
      <c r="V71" s="66"/>
      <c r="W71" s="66"/>
      <c r="X71" s="66"/>
      <c r="AE71" s="66"/>
      <c r="AF71" s="66"/>
      <c r="AG71" s="66"/>
    </row>
    <row r="72" spans="1:33" ht="12.75">
      <c r="A72" s="71" t="s">
        <v>99</v>
      </c>
      <c r="B72" s="249">
        <v>2.5</v>
      </c>
      <c r="C72" s="135" t="s">
        <v>98</v>
      </c>
      <c r="D72" s="66"/>
      <c r="E72" s="66"/>
      <c r="F72" s="66"/>
      <c r="M72" s="66"/>
      <c r="N72" s="66"/>
      <c r="O72" s="66"/>
      <c r="V72" s="66"/>
      <c r="W72" s="66"/>
      <c r="X72" s="66"/>
      <c r="AE72" s="66"/>
      <c r="AF72" s="66"/>
      <c r="AG72" s="66"/>
    </row>
    <row r="73" spans="1:33" ht="12.75">
      <c r="A73" s="71" t="s">
        <v>205</v>
      </c>
      <c r="B73" s="249">
        <v>49</v>
      </c>
      <c r="C73" s="67" t="s">
        <v>73</v>
      </c>
      <c r="D73" s="66"/>
      <c r="E73" s="66"/>
      <c r="F73" s="66"/>
      <c r="M73" s="66"/>
      <c r="N73" s="66"/>
      <c r="O73" s="66"/>
      <c r="V73" s="66"/>
      <c r="W73" s="66"/>
      <c r="X73" s="66"/>
      <c r="AE73" s="66"/>
      <c r="AF73" s="66"/>
      <c r="AG73" s="66"/>
    </row>
    <row r="74" spans="1:33" ht="12.75">
      <c r="A74" s="71" t="s">
        <v>206</v>
      </c>
      <c r="B74" s="249">
        <v>3</v>
      </c>
      <c r="C74" s="67" t="s">
        <v>207</v>
      </c>
      <c r="D74" s="66"/>
      <c r="E74" s="66"/>
      <c r="F74" s="66"/>
      <c r="M74" s="66"/>
      <c r="N74" s="66"/>
      <c r="O74" s="66"/>
      <c r="V74" s="66"/>
      <c r="W74" s="66"/>
      <c r="X74" s="66"/>
      <c r="AE74" s="66"/>
      <c r="AF74" s="66"/>
      <c r="AG74" s="66"/>
    </row>
    <row r="75" spans="4:33" ht="12.75">
      <c r="D75" s="66"/>
      <c r="E75" s="66"/>
      <c r="F75" s="66"/>
      <c r="M75" s="66"/>
      <c r="N75" s="66"/>
      <c r="O75" s="66"/>
      <c r="V75" s="66"/>
      <c r="W75" s="66"/>
      <c r="X75" s="66"/>
      <c r="AE75" s="66"/>
      <c r="AF75" s="66"/>
      <c r="AG75" s="66"/>
    </row>
    <row r="76" spans="4:33" ht="12.75">
      <c r="D76" s="66"/>
      <c r="E76" s="66"/>
      <c r="F76" s="66"/>
      <c r="M76" s="66"/>
      <c r="N76" s="66"/>
      <c r="O76" s="66"/>
      <c r="V76" s="66"/>
      <c r="W76" s="66"/>
      <c r="X76" s="66"/>
      <c r="AE76" s="66"/>
      <c r="AF76" s="66"/>
      <c r="AG76" s="66"/>
    </row>
    <row r="77" spans="4:33" ht="12.75">
      <c r="D77" s="66"/>
      <c r="E77" s="66"/>
      <c r="F77" s="66"/>
      <c r="M77" s="66"/>
      <c r="N77" s="66"/>
      <c r="O77" s="66"/>
      <c r="V77" s="66"/>
      <c r="W77" s="66"/>
      <c r="X77" s="66"/>
      <c r="AE77" s="66"/>
      <c r="AF77" s="66"/>
      <c r="AG77" s="66"/>
    </row>
    <row r="78" spans="4:33" ht="12.75">
      <c r="D78" s="66"/>
      <c r="E78" s="66"/>
      <c r="F78" s="66"/>
      <c r="M78" s="66"/>
      <c r="N78" s="66"/>
      <c r="O78" s="66"/>
      <c r="V78" s="66"/>
      <c r="W78" s="66"/>
      <c r="X78" s="66"/>
      <c r="AE78" s="66"/>
      <c r="AF78" s="66"/>
      <c r="AG78" s="66"/>
    </row>
    <row r="79" spans="4:33" ht="12.75">
      <c r="D79" s="66"/>
      <c r="E79" s="66"/>
      <c r="F79" s="66"/>
      <c r="M79" s="66"/>
      <c r="N79" s="66"/>
      <c r="O79" s="66"/>
      <c r="V79" s="66"/>
      <c r="W79" s="66"/>
      <c r="X79" s="66"/>
      <c r="AE79" s="66"/>
      <c r="AF79" s="66"/>
      <c r="AG79" s="66"/>
    </row>
    <row r="80" spans="4:33" ht="12.75">
      <c r="D80" s="66"/>
      <c r="E80" s="66"/>
      <c r="F80" s="66"/>
      <c r="M80" s="66"/>
      <c r="N80" s="66"/>
      <c r="O80" s="66"/>
      <c r="V80" s="66"/>
      <c r="W80" s="66"/>
      <c r="X80" s="66"/>
      <c r="AE80" s="66"/>
      <c r="AF80" s="66"/>
      <c r="AG80" s="66"/>
    </row>
    <row r="81" spans="4:33" ht="12.75">
      <c r="D81" s="66"/>
      <c r="E81" s="66"/>
      <c r="F81" s="66"/>
      <c r="M81" s="66"/>
      <c r="N81" s="66"/>
      <c r="O81" s="66"/>
      <c r="V81" s="66"/>
      <c r="W81" s="66"/>
      <c r="X81" s="66"/>
      <c r="AE81" s="66"/>
      <c r="AF81" s="66"/>
      <c r="AG81" s="66"/>
    </row>
    <row r="82" spans="4:33" ht="12.75">
      <c r="D82" s="66"/>
      <c r="E82" s="66"/>
      <c r="F82" s="66"/>
      <c r="M82" s="66"/>
      <c r="N82" s="66"/>
      <c r="O82" s="66"/>
      <c r="V82" s="66"/>
      <c r="W82" s="66"/>
      <c r="X82" s="66"/>
      <c r="AE82" s="66"/>
      <c r="AF82" s="66"/>
      <c r="AG82" s="66"/>
    </row>
    <row r="83" spans="4:33" ht="12.75">
      <c r="D83" s="66"/>
      <c r="E83" s="66"/>
      <c r="F83" s="66"/>
      <c r="M83" s="66"/>
      <c r="N83" s="66"/>
      <c r="O83" s="66"/>
      <c r="V83" s="66"/>
      <c r="W83" s="66"/>
      <c r="X83" s="66"/>
      <c r="AE83" s="66"/>
      <c r="AF83" s="66"/>
      <c r="AG83" s="66"/>
    </row>
    <row r="84" spans="4:33" ht="12.75">
      <c r="D84" s="66"/>
      <c r="E84" s="66"/>
      <c r="F84" s="66"/>
      <c r="M84" s="66"/>
      <c r="N84" s="66"/>
      <c r="O84" s="66"/>
      <c r="V84" s="66"/>
      <c r="W84" s="66"/>
      <c r="X84" s="66"/>
      <c r="AE84" s="66"/>
      <c r="AF84" s="66"/>
      <c r="AG84" s="66"/>
    </row>
    <row r="85" spans="4:33" ht="12.75">
      <c r="D85" s="66"/>
      <c r="E85" s="66"/>
      <c r="F85" s="66"/>
      <c r="M85" s="66"/>
      <c r="N85" s="66"/>
      <c r="O85" s="66"/>
      <c r="V85" s="66"/>
      <c r="W85" s="66"/>
      <c r="X85" s="66"/>
      <c r="AE85" s="66"/>
      <c r="AF85" s="66"/>
      <c r="AG85" s="66"/>
    </row>
    <row r="86" spans="4:33" ht="12.75">
      <c r="D86" s="66"/>
      <c r="E86" s="66"/>
      <c r="F86" s="66"/>
      <c r="M86" s="66"/>
      <c r="N86" s="66"/>
      <c r="O86" s="66"/>
      <c r="V86" s="66"/>
      <c r="W86" s="66"/>
      <c r="X86" s="66"/>
      <c r="AE86" s="66"/>
      <c r="AF86" s="66"/>
      <c r="AG86" s="66"/>
    </row>
    <row r="87" spans="4:33" ht="12.75">
      <c r="D87" s="66"/>
      <c r="E87" s="66"/>
      <c r="F87" s="66"/>
      <c r="M87" s="66"/>
      <c r="N87" s="66"/>
      <c r="O87" s="66"/>
      <c r="V87" s="66"/>
      <c r="W87" s="66"/>
      <c r="X87" s="66"/>
      <c r="AE87" s="66"/>
      <c r="AF87" s="66"/>
      <c r="AG87" s="66"/>
    </row>
    <row r="88" spans="4:33" ht="12.75">
      <c r="D88" s="66"/>
      <c r="E88" s="66"/>
      <c r="F88" s="66"/>
      <c r="M88" s="66"/>
      <c r="N88" s="66"/>
      <c r="O88" s="66"/>
      <c r="V88" s="66"/>
      <c r="W88" s="66"/>
      <c r="X88" s="66"/>
      <c r="AE88" s="66"/>
      <c r="AF88" s="66"/>
      <c r="AG88" s="66"/>
    </row>
    <row r="89" spans="4:33" ht="12.75">
      <c r="D89" s="66"/>
      <c r="E89" s="66"/>
      <c r="F89" s="66"/>
      <c r="M89" s="66"/>
      <c r="N89" s="66"/>
      <c r="O89" s="66"/>
      <c r="V89" s="66"/>
      <c r="W89" s="66"/>
      <c r="X89" s="66"/>
      <c r="AE89" s="66"/>
      <c r="AF89" s="66"/>
      <c r="AG89" s="66"/>
    </row>
    <row r="90" spans="4:33" ht="12.75">
      <c r="D90" s="66"/>
      <c r="E90" s="66"/>
      <c r="F90" s="66"/>
      <c r="M90" s="66"/>
      <c r="N90" s="66"/>
      <c r="O90" s="66"/>
      <c r="V90" s="66"/>
      <c r="W90" s="66"/>
      <c r="X90" s="66"/>
      <c r="AE90" s="66"/>
      <c r="AF90" s="66"/>
      <c r="AG90" s="66"/>
    </row>
    <row r="91" spans="4:33" ht="12.75">
      <c r="D91" s="66"/>
      <c r="E91" s="66"/>
      <c r="F91" s="66"/>
      <c r="M91" s="66"/>
      <c r="N91" s="66"/>
      <c r="O91" s="66"/>
      <c r="V91" s="66"/>
      <c r="W91" s="66"/>
      <c r="X91" s="66"/>
      <c r="AE91" s="66"/>
      <c r="AF91" s="66"/>
      <c r="AG91" s="66"/>
    </row>
    <row r="92" spans="4:33" ht="12.75">
      <c r="D92" s="66"/>
      <c r="E92" s="66"/>
      <c r="F92" s="66"/>
      <c r="M92" s="66"/>
      <c r="N92" s="66"/>
      <c r="O92" s="66"/>
      <c r="V92" s="66"/>
      <c r="W92" s="66"/>
      <c r="X92" s="66"/>
      <c r="AE92" s="66"/>
      <c r="AF92" s="66"/>
      <c r="AG92" s="66"/>
    </row>
    <row r="93" spans="4:33" ht="12.75">
      <c r="D93" s="66"/>
      <c r="E93" s="66"/>
      <c r="F93" s="66"/>
      <c r="M93" s="66"/>
      <c r="N93" s="66"/>
      <c r="O93" s="66"/>
      <c r="V93" s="66"/>
      <c r="W93" s="66"/>
      <c r="X93" s="66"/>
      <c r="AE93" s="66"/>
      <c r="AF93" s="66"/>
      <c r="AG93" s="66"/>
    </row>
    <row r="94" spans="4:33" ht="12.75">
      <c r="D94" s="66"/>
      <c r="E94" s="66"/>
      <c r="F94" s="66"/>
      <c r="M94" s="66"/>
      <c r="N94" s="66"/>
      <c r="O94" s="66"/>
      <c r="V94" s="66"/>
      <c r="W94" s="66"/>
      <c r="X94" s="66"/>
      <c r="AE94" s="66"/>
      <c r="AF94" s="66"/>
      <c r="AG94" s="66"/>
    </row>
    <row r="95" spans="4:33" ht="12.75">
      <c r="D95" s="66"/>
      <c r="E95" s="66"/>
      <c r="F95" s="66"/>
      <c r="M95" s="66"/>
      <c r="N95" s="66"/>
      <c r="O95" s="66"/>
      <c r="V95" s="66"/>
      <c r="W95" s="66"/>
      <c r="X95" s="66"/>
      <c r="AE95" s="66"/>
      <c r="AF95" s="66"/>
      <c r="AG95" s="66"/>
    </row>
    <row r="96" spans="4:33" ht="12.75">
      <c r="D96" s="66"/>
      <c r="E96" s="66"/>
      <c r="F96" s="66"/>
      <c r="M96" s="66"/>
      <c r="N96" s="66"/>
      <c r="O96" s="66"/>
      <c r="V96" s="66"/>
      <c r="W96" s="66"/>
      <c r="X96" s="66"/>
      <c r="AE96" s="66"/>
      <c r="AF96" s="66"/>
      <c r="AG96" s="66"/>
    </row>
    <row r="97" spans="4:33" ht="12.75">
      <c r="D97" s="66"/>
      <c r="E97" s="66"/>
      <c r="F97" s="66"/>
      <c r="M97" s="66"/>
      <c r="N97" s="66"/>
      <c r="O97" s="66"/>
      <c r="V97" s="66"/>
      <c r="W97" s="66"/>
      <c r="X97" s="66"/>
      <c r="AE97" s="66"/>
      <c r="AF97" s="66"/>
      <c r="AG97" s="66"/>
    </row>
    <row r="98" spans="4:33" ht="12.75">
      <c r="D98" s="66"/>
      <c r="E98" s="66"/>
      <c r="F98" s="66"/>
      <c r="M98" s="66"/>
      <c r="N98" s="66"/>
      <c r="O98" s="66"/>
      <c r="V98" s="66"/>
      <c r="W98" s="66"/>
      <c r="X98" s="66"/>
      <c r="AE98" s="66"/>
      <c r="AF98" s="66"/>
      <c r="AG98" s="66"/>
    </row>
    <row r="99" spans="4:33" ht="12.75">
      <c r="D99" s="66"/>
      <c r="E99" s="66"/>
      <c r="F99" s="66"/>
      <c r="M99" s="66"/>
      <c r="N99" s="66"/>
      <c r="O99" s="66"/>
      <c r="V99" s="66"/>
      <c r="W99" s="66"/>
      <c r="X99" s="66"/>
      <c r="AE99" s="66"/>
      <c r="AF99" s="66"/>
      <c r="AG99" s="66"/>
    </row>
    <row r="100" spans="4:33" ht="12.75">
      <c r="D100" s="66"/>
      <c r="E100" s="66"/>
      <c r="F100" s="66"/>
      <c r="M100" s="66"/>
      <c r="N100" s="66"/>
      <c r="O100" s="66"/>
      <c r="V100" s="66"/>
      <c r="W100" s="66"/>
      <c r="X100" s="66"/>
      <c r="AE100" s="66"/>
      <c r="AF100" s="66"/>
      <c r="AG100" s="66"/>
    </row>
    <row r="101" spans="4:33" ht="12.75">
      <c r="D101" s="66"/>
      <c r="E101" s="66"/>
      <c r="F101" s="66"/>
      <c r="M101" s="66"/>
      <c r="N101" s="66"/>
      <c r="O101" s="66"/>
      <c r="V101" s="66"/>
      <c r="W101" s="66"/>
      <c r="X101" s="66"/>
      <c r="AE101" s="66"/>
      <c r="AF101" s="66"/>
      <c r="AG101" s="66"/>
    </row>
    <row r="102" spans="4:33" ht="12.75">
      <c r="D102" s="66"/>
      <c r="E102" s="66"/>
      <c r="F102" s="66"/>
      <c r="M102" s="66"/>
      <c r="N102" s="66"/>
      <c r="O102" s="66"/>
      <c r="V102" s="66"/>
      <c r="W102" s="66"/>
      <c r="X102" s="66"/>
      <c r="AE102" s="66"/>
      <c r="AF102" s="66"/>
      <c r="AG102" s="66"/>
    </row>
    <row r="103" spans="4:33" ht="12.75">
      <c r="D103" s="66"/>
      <c r="E103" s="66"/>
      <c r="F103" s="66"/>
      <c r="M103" s="66"/>
      <c r="N103" s="66"/>
      <c r="O103" s="66"/>
      <c r="V103" s="66"/>
      <c r="W103" s="66"/>
      <c r="X103" s="66"/>
      <c r="AE103" s="66"/>
      <c r="AF103" s="66"/>
      <c r="AG103" s="66"/>
    </row>
    <row r="104" spans="4:33" ht="12.75">
      <c r="D104" s="66"/>
      <c r="E104" s="66"/>
      <c r="F104" s="66"/>
      <c r="M104" s="66"/>
      <c r="N104" s="66"/>
      <c r="O104" s="66"/>
      <c r="V104" s="66"/>
      <c r="W104" s="66"/>
      <c r="X104" s="66"/>
      <c r="AE104" s="66"/>
      <c r="AF104" s="66"/>
      <c r="AG104" s="66"/>
    </row>
    <row r="105" spans="4:33" ht="12.75">
      <c r="D105" s="66"/>
      <c r="E105" s="66"/>
      <c r="F105" s="66"/>
      <c r="M105" s="66"/>
      <c r="N105" s="66"/>
      <c r="O105" s="66"/>
      <c r="V105" s="66"/>
      <c r="W105" s="66"/>
      <c r="X105" s="66"/>
      <c r="AE105" s="66"/>
      <c r="AF105" s="66"/>
      <c r="AG105" s="66"/>
    </row>
    <row r="106" spans="4:33" ht="12.75">
      <c r="D106" s="66"/>
      <c r="E106" s="66"/>
      <c r="F106" s="66"/>
      <c r="M106" s="66"/>
      <c r="N106" s="66"/>
      <c r="O106" s="66"/>
      <c r="V106" s="66"/>
      <c r="W106" s="66"/>
      <c r="X106" s="66"/>
      <c r="AE106" s="66"/>
      <c r="AF106" s="66"/>
      <c r="AG106" s="66"/>
    </row>
    <row r="107" spans="4:33" ht="12.75">
      <c r="D107" s="66"/>
      <c r="E107" s="66"/>
      <c r="F107" s="66"/>
      <c r="M107" s="66"/>
      <c r="N107" s="66"/>
      <c r="O107" s="66"/>
      <c r="V107" s="66"/>
      <c r="W107" s="66"/>
      <c r="X107" s="66"/>
      <c r="AE107" s="66"/>
      <c r="AF107" s="66"/>
      <c r="AG107" s="66"/>
    </row>
    <row r="108" spans="4:33" ht="12.75">
      <c r="D108" s="66"/>
      <c r="E108" s="66"/>
      <c r="F108" s="66"/>
      <c r="M108" s="66"/>
      <c r="N108" s="66"/>
      <c r="O108" s="66"/>
      <c r="V108" s="66"/>
      <c r="W108" s="66"/>
      <c r="X108" s="66"/>
      <c r="AE108" s="66"/>
      <c r="AF108" s="66"/>
      <c r="AG108" s="66"/>
    </row>
    <row r="109" spans="4:33" ht="12.75">
      <c r="D109" s="66"/>
      <c r="E109" s="66"/>
      <c r="F109" s="66"/>
      <c r="M109" s="66"/>
      <c r="N109" s="66"/>
      <c r="O109" s="66"/>
      <c r="V109" s="66"/>
      <c r="W109" s="66"/>
      <c r="X109" s="66"/>
      <c r="AE109" s="66"/>
      <c r="AF109" s="66"/>
      <c r="AG109" s="66"/>
    </row>
    <row r="110" spans="4:33" ht="12.75">
      <c r="D110" s="66"/>
      <c r="E110" s="66"/>
      <c r="F110" s="66"/>
      <c r="M110" s="66"/>
      <c r="N110" s="66"/>
      <c r="O110" s="66"/>
      <c r="V110" s="66"/>
      <c r="W110" s="66"/>
      <c r="X110" s="66"/>
      <c r="AE110" s="66"/>
      <c r="AF110" s="66"/>
      <c r="AG110" s="66"/>
    </row>
    <row r="111" spans="4:33" ht="12.75">
      <c r="D111" s="66"/>
      <c r="E111" s="66"/>
      <c r="F111" s="66"/>
      <c r="M111" s="66"/>
      <c r="N111" s="66"/>
      <c r="O111" s="66"/>
      <c r="V111" s="66"/>
      <c r="W111" s="66"/>
      <c r="X111" s="66"/>
      <c r="AE111" s="66"/>
      <c r="AF111" s="66"/>
      <c r="AG111" s="66"/>
    </row>
    <row r="112" spans="4:33" ht="12.75">
      <c r="D112" s="66"/>
      <c r="E112" s="66"/>
      <c r="F112" s="66"/>
      <c r="M112" s="66"/>
      <c r="N112" s="66"/>
      <c r="O112" s="66"/>
      <c r="V112" s="66"/>
      <c r="W112" s="66"/>
      <c r="X112" s="66"/>
      <c r="AE112" s="66"/>
      <c r="AF112" s="66"/>
      <c r="AG112" s="66"/>
    </row>
    <row r="113" spans="4:33" ht="12.75">
      <c r="D113" s="66"/>
      <c r="E113" s="66"/>
      <c r="F113" s="66"/>
      <c r="M113" s="66"/>
      <c r="N113" s="66"/>
      <c r="O113" s="66"/>
      <c r="V113" s="66"/>
      <c r="W113" s="66"/>
      <c r="X113" s="66"/>
      <c r="AE113" s="66"/>
      <c r="AF113" s="66"/>
      <c r="AG113" s="66"/>
    </row>
    <row r="114" spans="4:33" ht="12.75">
      <c r="D114" s="66"/>
      <c r="E114" s="66"/>
      <c r="F114" s="66"/>
      <c r="M114" s="66"/>
      <c r="N114" s="66"/>
      <c r="O114" s="66"/>
      <c r="V114" s="66"/>
      <c r="W114" s="66"/>
      <c r="X114" s="66"/>
      <c r="AE114" s="66"/>
      <c r="AF114" s="66"/>
      <c r="AG114" s="66"/>
    </row>
    <row r="115" spans="4:33" ht="12.75">
      <c r="D115" s="66"/>
      <c r="E115" s="66"/>
      <c r="F115" s="66"/>
      <c r="M115" s="66"/>
      <c r="N115" s="66"/>
      <c r="O115" s="66"/>
      <c r="V115" s="66"/>
      <c r="W115" s="66"/>
      <c r="X115" s="66"/>
      <c r="AE115" s="66"/>
      <c r="AF115" s="66"/>
      <c r="AG115" s="66"/>
    </row>
    <row r="116" spans="4:33" ht="12.75">
      <c r="D116" s="66"/>
      <c r="E116" s="66"/>
      <c r="F116" s="66"/>
      <c r="M116" s="66"/>
      <c r="N116" s="66"/>
      <c r="O116" s="66"/>
      <c r="V116" s="66"/>
      <c r="W116" s="66"/>
      <c r="X116" s="66"/>
      <c r="AE116" s="66"/>
      <c r="AF116" s="66"/>
      <c r="AG116" s="66"/>
    </row>
    <row r="117" spans="4:33" ht="12.75">
      <c r="D117" s="66"/>
      <c r="E117" s="66"/>
      <c r="F117" s="66"/>
      <c r="M117" s="66"/>
      <c r="N117" s="66"/>
      <c r="O117" s="66"/>
      <c r="V117" s="66"/>
      <c r="W117" s="66"/>
      <c r="X117" s="66"/>
      <c r="AE117" s="66"/>
      <c r="AF117" s="66"/>
      <c r="AG117" s="66"/>
    </row>
    <row r="118" spans="4:33" ht="12.75">
      <c r="D118" s="66"/>
      <c r="E118" s="66"/>
      <c r="F118" s="66"/>
      <c r="M118" s="66"/>
      <c r="N118" s="66"/>
      <c r="O118" s="66"/>
      <c r="V118" s="66"/>
      <c r="W118" s="66"/>
      <c r="X118" s="66"/>
      <c r="AE118" s="66"/>
      <c r="AF118" s="66"/>
      <c r="AG118" s="66"/>
    </row>
    <row r="119" spans="4:33" ht="12.75">
      <c r="D119" s="66"/>
      <c r="E119" s="66"/>
      <c r="F119" s="66"/>
      <c r="M119" s="66"/>
      <c r="N119" s="66"/>
      <c r="O119" s="66"/>
      <c r="V119" s="66"/>
      <c r="W119" s="66"/>
      <c r="X119" s="66"/>
      <c r="AE119" s="66"/>
      <c r="AF119" s="66"/>
      <c r="AG119" s="66"/>
    </row>
    <row r="120" spans="4:33" ht="12.75">
      <c r="D120" s="66"/>
      <c r="E120" s="66"/>
      <c r="F120" s="66"/>
      <c r="M120" s="66"/>
      <c r="N120" s="66"/>
      <c r="O120" s="66"/>
      <c r="V120" s="66"/>
      <c r="W120" s="66"/>
      <c r="X120" s="66"/>
      <c r="AE120" s="66"/>
      <c r="AF120" s="66"/>
      <c r="AG120" s="66"/>
    </row>
    <row r="121" spans="4:33" ht="12.75">
      <c r="D121" s="66"/>
      <c r="E121" s="66"/>
      <c r="F121" s="66"/>
      <c r="M121" s="66"/>
      <c r="N121" s="66"/>
      <c r="O121" s="66"/>
      <c r="V121" s="66"/>
      <c r="W121" s="66"/>
      <c r="X121" s="66"/>
      <c r="AE121" s="66"/>
      <c r="AF121" s="66"/>
      <c r="AG121" s="66"/>
    </row>
    <row r="122" spans="4:33" ht="12.75">
      <c r="D122" s="66"/>
      <c r="E122" s="66"/>
      <c r="F122" s="66"/>
      <c r="M122" s="66"/>
      <c r="N122" s="66"/>
      <c r="O122" s="66"/>
      <c r="V122" s="66"/>
      <c r="W122" s="66"/>
      <c r="X122" s="66"/>
      <c r="AE122" s="66"/>
      <c r="AF122" s="66"/>
      <c r="AG122" s="66"/>
    </row>
    <row r="123" spans="4:33" ht="12.75">
      <c r="D123" s="66"/>
      <c r="E123" s="66"/>
      <c r="F123" s="66"/>
      <c r="M123" s="66"/>
      <c r="N123" s="66"/>
      <c r="O123" s="66"/>
      <c r="V123" s="66"/>
      <c r="W123" s="66"/>
      <c r="X123" s="66"/>
      <c r="AE123" s="66"/>
      <c r="AF123" s="66"/>
      <c r="AG123" s="66"/>
    </row>
    <row r="124" spans="4:33" ht="12.75">
      <c r="D124" s="66"/>
      <c r="E124" s="66"/>
      <c r="F124" s="66"/>
      <c r="M124" s="66"/>
      <c r="N124" s="66"/>
      <c r="O124" s="66"/>
      <c r="V124" s="66"/>
      <c r="W124" s="66"/>
      <c r="X124" s="66"/>
      <c r="AE124" s="66"/>
      <c r="AF124" s="66"/>
      <c r="AG124" s="66"/>
    </row>
    <row r="125" spans="4:33" ht="12.75">
      <c r="D125" s="66"/>
      <c r="E125" s="66"/>
      <c r="F125" s="66"/>
      <c r="M125" s="66"/>
      <c r="N125" s="66"/>
      <c r="O125" s="66"/>
      <c r="V125" s="66"/>
      <c r="W125" s="66"/>
      <c r="X125" s="66"/>
      <c r="AE125" s="66"/>
      <c r="AF125" s="66"/>
      <c r="AG125" s="66"/>
    </row>
    <row r="126" spans="4:33" ht="12.75">
      <c r="D126" s="66"/>
      <c r="E126" s="66"/>
      <c r="F126" s="66"/>
      <c r="M126" s="66"/>
      <c r="N126" s="66"/>
      <c r="O126" s="66"/>
      <c r="V126" s="66"/>
      <c r="W126" s="66"/>
      <c r="X126" s="66"/>
      <c r="AE126" s="66"/>
      <c r="AF126" s="66"/>
      <c r="AG126" s="66"/>
    </row>
    <row r="127" spans="1:33" ht="12.75">
      <c r="A127" s="81"/>
      <c r="B127" s="79"/>
      <c r="C127" s="81"/>
      <c r="D127" s="66"/>
      <c r="E127" s="66"/>
      <c r="F127" s="66"/>
      <c r="M127" s="66"/>
      <c r="N127" s="66"/>
      <c r="O127" s="66"/>
      <c r="V127" s="66"/>
      <c r="W127" s="66"/>
      <c r="X127" s="66"/>
      <c r="AE127" s="66"/>
      <c r="AF127" s="66"/>
      <c r="AG127" s="66"/>
    </row>
    <row r="128" spans="1:33" ht="12.75">
      <c r="A128" s="81"/>
      <c r="B128" s="80"/>
      <c r="C128" s="81"/>
      <c r="D128" s="66"/>
      <c r="E128" s="66"/>
      <c r="F128" s="66"/>
      <c r="M128" s="66"/>
      <c r="N128" s="66"/>
      <c r="O128" s="66"/>
      <c r="V128" s="66"/>
      <c r="W128" s="66"/>
      <c r="X128" s="66"/>
      <c r="AE128" s="66"/>
      <c r="AF128" s="66"/>
      <c r="AG128" s="66"/>
    </row>
    <row r="129" spans="1:33" ht="12.75">
      <c r="A129" s="81"/>
      <c r="B129" s="80"/>
      <c r="C129" s="81"/>
      <c r="D129" s="66"/>
      <c r="E129" s="66"/>
      <c r="F129" s="66"/>
      <c r="M129" s="66"/>
      <c r="N129" s="66"/>
      <c r="O129" s="66"/>
      <c r="V129" s="66"/>
      <c r="W129" s="66"/>
      <c r="X129" s="66"/>
      <c r="AE129" s="66"/>
      <c r="AF129" s="66"/>
      <c r="AG129" s="66"/>
    </row>
    <row r="130" spans="1:33" ht="12.75">
      <c r="A130" s="72"/>
      <c r="B130" s="72"/>
      <c r="C130" s="72"/>
      <c r="D130" s="66"/>
      <c r="E130" s="66"/>
      <c r="F130" s="66"/>
      <c r="M130" s="66"/>
      <c r="N130" s="66"/>
      <c r="O130" s="66"/>
      <c r="V130" s="66"/>
      <c r="W130" s="66"/>
      <c r="X130" s="66"/>
      <c r="AE130" s="66"/>
      <c r="AF130" s="66"/>
      <c r="AG130" s="66"/>
    </row>
    <row r="131" spans="4:33" ht="12.75">
      <c r="D131" s="66"/>
      <c r="E131" s="66"/>
      <c r="F131" s="66"/>
      <c r="M131" s="66"/>
      <c r="N131" s="66"/>
      <c r="O131" s="66"/>
      <c r="V131" s="66"/>
      <c r="W131" s="66"/>
      <c r="X131" s="66"/>
      <c r="AE131" s="66"/>
      <c r="AF131" s="66"/>
      <c r="AG131" s="66"/>
    </row>
    <row r="132" spans="4:33" ht="12.75">
      <c r="D132" s="66"/>
      <c r="E132" s="66"/>
      <c r="F132" s="66"/>
      <c r="M132" s="66"/>
      <c r="N132" s="66"/>
      <c r="O132" s="66"/>
      <c r="V132" s="66"/>
      <c r="W132" s="66"/>
      <c r="X132" s="66"/>
      <c r="AE132" s="66"/>
      <c r="AF132" s="66"/>
      <c r="AG132" s="66"/>
    </row>
    <row r="133" spans="4:33" ht="12.75">
      <c r="D133" s="66"/>
      <c r="E133" s="66"/>
      <c r="F133" s="66"/>
      <c r="M133" s="66"/>
      <c r="N133" s="66"/>
      <c r="O133" s="66"/>
      <c r="V133" s="66"/>
      <c r="W133" s="66"/>
      <c r="X133" s="66"/>
      <c r="AE133" s="66"/>
      <c r="AF133" s="66"/>
      <c r="AG133" s="66"/>
    </row>
    <row r="134" spans="4:33" ht="12.75">
      <c r="D134" s="66"/>
      <c r="E134" s="66"/>
      <c r="F134" s="66"/>
      <c r="M134" s="66"/>
      <c r="N134" s="66"/>
      <c r="O134" s="66"/>
      <c r="V134" s="66"/>
      <c r="W134" s="66"/>
      <c r="X134" s="66"/>
      <c r="AE134" s="66"/>
      <c r="AF134" s="66"/>
      <c r="AG134" s="66"/>
    </row>
    <row r="135" spans="4:33" ht="12.75">
      <c r="D135" s="66"/>
      <c r="E135" s="66"/>
      <c r="F135" s="66"/>
      <c r="M135" s="66"/>
      <c r="N135" s="66"/>
      <c r="O135" s="66"/>
      <c r="V135" s="66"/>
      <c r="W135" s="66"/>
      <c r="X135" s="66"/>
      <c r="AE135" s="66"/>
      <c r="AF135" s="66"/>
      <c r="AG135" s="66"/>
    </row>
    <row r="136" spans="4:33" ht="12.75">
      <c r="D136" s="66"/>
      <c r="E136" s="66"/>
      <c r="F136" s="66"/>
      <c r="M136" s="66"/>
      <c r="N136" s="66"/>
      <c r="O136" s="66"/>
      <c r="V136" s="66"/>
      <c r="W136" s="66"/>
      <c r="X136" s="66"/>
      <c r="AE136" s="66"/>
      <c r="AF136" s="66"/>
      <c r="AG136" s="66"/>
    </row>
    <row r="137" spans="4:33" ht="12.75">
      <c r="D137" s="66"/>
      <c r="E137" s="66"/>
      <c r="F137" s="66"/>
      <c r="M137" s="66"/>
      <c r="N137" s="66"/>
      <c r="O137" s="66"/>
      <c r="V137" s="66"/>
      <c r="W137" s="66"/>
      <c r="X137" s="66"/>
      <c r="AE137" s="66"/>
      <c r="AF137" s="66"/>
      <c r="AG137" s="66"/>
    </row>
    <row r="138" spans="4:33" ht="12.75">
      <c r="D138" s="66"/>
      <c r="E138" s="66"/>
      <c r="F138" s="66"/>
      <c r="M138" s="66"/>
      <c r="N138" s="66"/>
      <c r="O138" s="66"/>
      <c r="V138" s="66"/>
      <c r="W138" s="66"/>
      <c r="X138" s="66"/>
      <c r="AE138" s="66"/>
      <c r="AF138" s="66"/>
      <c r="AG138" s="66"/>
    </row>
    <row r="139" spans="4:33" ht="12.75">
      <c r="D139" s="66"/>
      <c r="E139" s="66"/>
      <c r="F139" s="66"/>
      <c r="M139" s="66"/>
      <c r="N139" s="66"/>
      <c r="O139" s="66"/>
      <c r="V139" s="66"/>
      <c r="W139" s="66"/>
      <c r="X139" s="66"/>
      <c r="AE139" s="66"/>
      <c r="AF139" s="66"/>
      <c r="AG139" s="66"/>
    </row>
    <row r="140" spans="4:33" ht="12.75">
      <c r="D140" s="66"/>
      <c r="E140" s="66"/>
      <c r="F140" s="66"/>
      <c r="M140" s="66"/>
      <c r="N140" s="66"/>
      <c r="O140" s="66"/>
      <c r="V140" s="66"/>
      <c r="W140" s="66"/>
      <c r="X140" s="66"/>
      <c r="AE140" s="66"/>
      <c r="AF140" s="66"/>
      <c r="AG140" s="66"/>
    </row>
    <row r="141" spans="4:33" ht="12.75">
      <c r="D141" s="66"/>
      <c r="E141" s="66"/>
      <c r="F141" s="66"/>
      <c r="M141" s="66"/>
      <c r="N141" s="66"/>
      <c r="O141" s="66"/>
      <c r="V141" s="66"/>
      <c r="W141" s="66"/>
      <c r="X141" s="66"/>
      <c r="AE141" s="66"/>
      <c r="AF141" s="66"/>
      <c r="AG141" s="66"/>
    </row>
    <row r="142" spans="4:33" ht="12.75">
      <c r="D142" s="66"/>
      <c r="E142" s="66"/>
      <c r="F142" s="66"/>
      <c r="M142" s="66"/>
      <c r="N142" s="66"/>
      <c r="O142" s="66"/>
      <c r="V142" s="66"/>
      <c r="W142" s="66"/>
      <c r="X142" s="66"/>
      <c r="AE142" s="66"/>
      <c r="AF142" s="66"/>
      <c r="AG142" s="66"/>
    </row>
    <row r="143" spans="4:33" ht="12.75">
      <c r="D143" s="66"/>
      <c r="E143" s="66"/>
      <c r="F143" s="66"/>
      <c r="M143" s="66"/>
      <c r="N143" s="66"/>
      <c r="O143" s="66"/>
      <c r="V143" s="66"/>
      <c r="W143" s="66"/>
      <c r="X143" s="66"/>
      <c r="AE143" s="66"/>
      <c r="AF143" s="66"/>
      <c r="AG143" s="66"/>
    </row>
    <row r="144" spans="4:33" ht="12.75">
      <c r="D144" s="66"/>
      <c r="E144" s="66"/>
      <c r="F144" s="66"/>
      <c r="M144" s="66"/>
      <c r="N144" s="66"/>
      <c r="O144" s="66"/>
      <c r="V144" s="66"/>
      <c r="W144" s="66"/>
      <c r="X144" s="66"/>
      <c r="AE144" s="66"/>
      <c r="AF144" s="66"/>
      <c r="AG144" s="66"/>
    </row>
    <row r="145" spans="4:33" ht="12.75">
      <c r="D145" s="66"/>
      <c r="E145" s="66"/>
      <c r="F145" s="66"/>
      <c r="M145" s="66"/>
      <c r="N145" s="66"/>
      <c r="O145" s="66"/>
      <c r="V145" s="66"/>
      <c r="W145" s="66"/>
      <c r="X145" s="66"/>
      <c r="AE145" s="66"/>
      <c r="AF145" s="66"/>
      <c r="AG145" s="66"/>
    </row>
    <row r="146" spans="4:33" ht="12.75">
      <c r="D146" s="66"/>
      <c r="E146" s="66"/>
      <c r="F146" s="66"/>
      <c r="M146" s="66"/>
      <c r="N146" s="66"/>
      <c r="O146" s="66"/>
      <c r="V146" s="66"/>
      <c r="W146" s="66"/>
      <c r="X146" s="66"/>
      <c r="AE146" s="66"/>
      <c r="AF146" s="66"/>
      <c r="AG146" s="66"/>
    </row>
    <row r="147" spans="4:33" ht="12.75">
      <c r="D147" s="66"/>
      <c r="E147" s="66"/>
      <c r="F147" s="66"/>
      <c r="M147" s="66"/>
      <c r="N147" s="66"/>
      <c r="O147" s="66"/>
      <c r="V147" s="66"/>
      <c r="W147" s="66"/>
      <c r="X147" s="66"/>
      <c r="AE147" s="66"/>
      <c r="AF147" s="66"/>
      <c r="AG147" s="66"/>
    </row>
    <row r="148" spans="4:33" ht="12.75">
      <c r="D148" s="66"/>
      <c r="E148" s="66"/>
      <c r="F148" s="66"/>
      <c r="M148" s="66"/>
      <c r="N148" s="66"/>
      <c r="O148" s="66"/>
      <c r="V148" s="66"/>
      <c r="W148" s="66"/>
      <c r="X148" s="66"/>
      <c r="AE148" s="66"/>
      <c r="AF148" s="66"/>
      <c r="AG148" s="66"/>
    </row>
    <row r="149" spans="4:33" ht="12.75">
      <c r="D149" s="66"/>
      <c r="E149" s="66"/>
      <c r="F149" s="66"/>
      <c r="M149" s="66"/>
      <c r="N149" s="66"/>
      <c r="O149" s="66"/>
      <c r="V149" s="66"/>
      <c r="W149" s="66"/>
      <c r="X149" s="66"/>
      <c r="AE149" s="66"/>
      <c r="AF149" s="66"/>
      <c r="AG149" s="66"/>
    </row>
    <row r="150" spans="4:33" ht="12.75">
      <c r="D150" s="66"/>
      <c r="E150" s="66"/>
      <c r="F150" s="66"/>
      <c r="M150" s="66"/>
      <c r="N150" s="66"/>
      <c r="O150" s="66"/>
      <c r="V150" s="66"/>
      <c r="W150" s="66"/>
      <c r="X150" s="66"/>
      <c r="AE150" s="66"/>
      <c r="AF150" s="66"/>
      <c r="AG150" s="66"/>
    </row>
    <row r="151" spans="4:33" ht="12.75">
      <c r="D151" s="66"/>
      <c r="E151" s="66"/>
      <c r="F151" s="66"/>
      <c r="M151" s="66"/>
      <c r="N151" s="66"/>
      <c r="O151" s="66"/>
      <c r="V151" s="66"/>
      <c r="W151" s="66"/>
      <c r="X151" s="66"/>
      <c r="AE151" s="66"/>
      <c r="AF151" s="66"/>
      <c r="AG151" s="66"/>
    </row>
    <row r="152" spans="4:33" ht="12.75">
      <c r="D152" s="66"/>
      <c r="E152" s="66"/>
      <c r="F152" s="66"/>
      <c r="M152" s="66"/>
      <c r="N152" s="66"/>
      <c r="O152" s="66"/>
      <c r="V152" s="66"/>
      <c r="W152" s="66"/>
      <c r="X152" s="66"/>
      <c r="AE152" s="66"/>
      <c r="AF152" s="66"/>
      <c r="AG152" s="66"/>
    </row>
    <row r="153" spans="4:33" ht="12.75">
      <c r="D153" s="66"/>
      <c r="E153" s="66"/>
      <c r="F153" s="66"/>
      <c r="M153" s="66"/>
      <c r="N153" s="66"/>
      <c r="O153" s="66"/>
      <c r="V153" s="66"/>
      <c r="W153" s="66"/>
      <c r="X153" s="66"/>
      <c r="AE153" s="66"/>
      <c r="AF153" s="66"/>
      <c r="AG153" s="66"/>
    </row>
    <row r="154" spans="4:33" ht="12.75">
      <c r="D154" s="66"/>
      <c r="E154" s="66"/>
      <c r="F154" s="66"/>
      <c r="M154" s="66"/>
      <c r="N154" s="66"/>
      <c r="O154" s="66"/>
      <c r="V154" s="66"/>
      <c r="W154" s="66"/>
      <c r="X154" s="66"/>
      <c r="AE154" s="66"/>
      <c r="AF154" s="66"/>
      <c r="AG154" s="66"/>
    </row>
    <row r="155" spans="4:33" ht="12.75">
      <c r="D155" s="66"/>
      <c r="E155" s="66"/>
      <c r="F155" s="66"/>
      <c r="M155" s="66"/>
      <c r="N155" s="66"/>
      <c r="O155" s="66"/>
      <c r="V155" s="66"/>
      <c r="W155" s="66"/>
      <c r="X155" s="66"/>
      <c r="AE155" s="66"/>
      <c r="AF155" s="66"/>
      <c r="AG155" s="66"/>
    </row>
    <row r="156" spans="4:33" ht="12.75">
      <c r="D156" s="66"/>
      <c r="E156" s="66"/>
      <c r="F156" s="66"/>
      <c r="M156" s="66"/>
      <c r="N156" s="66"/>
      <c r="O156" s="66"/>
      <c r="V156" s="66"/>
      <c r="W156" s="66"/>
      <c r="X156" s="66"/>
      <c r="AE156" s="66"/>
      <c r="AF156" s="66"/>
      <c r="AG156" s="66"/>
    </row>
    <row r="157" spans="4:33" ht="12.75">
      <c r="D157" s="66"/>
      <c r="E157" s="66"/>
      <c r="F157" s="66"/>
      <c r="M157" s="66"/>
      <c r="N157" s="66"/>
      <c r="O157" s="66"/>
      <c r="V157" s="66"/>
      <c r="W157" s="66"/>
      <c r="X157" s="66"/>
      <c r="AE157" s="66"/>
      <c r="AF157" s="66"/>
      <c r="AG157" s="66"/>
    </row>
    <row r="158" spans="4:33" ht="12.75">
      <c r="D158" s="66"/>
      <c r="E158" s="66"/>
      <c r="F158" s="66"/>
      <c r="M158" s="66"/>
      <c r="N158" s="66"/>
      <c r="O158" s="66"/>
      <c r="V158" s="66"/>
      <c r="W158" s="66"/>
      <c r="X158" s="66"/>
      <c r="AE158" s="66"/>
      <c r="AF158" s="66"/>
      <c r="AG158" s="66"/>
    </row>
    <row r="159" spans="4:33" ht="12.75">
      <c r="D159" s="66"/>
      <c r="E159" s="66"/>
      <c r="F159" s="66"/>
      <c r="M159" s="66"/>
      <c r="N159" s="66"/>
      <c r="O159" s="66"/>
      <c r="V159" s="66"/>
      <c r="W159" s="66"/>
      <c r="X159" s="66"/>
      <c r="AE159" s="66"/>
      <c r="AF159" s="66"/>
      <c r="AG159" s="66"/>
    </row>
    <row r="160" spans="4:33" ht="12.75">
      <c r="D160" s="66"/>
      <c r="E160" s="66"/>
      <c r="F160" s="66"/>
      <c r="M160" s="66"/>
      <c r="N160" s="66"/>
      <c r="O160" s="66"/>
      <c r="V160" s="66"/>
      <c r="W160" s="66"/>
      <c r="X160" s="66"/>
      <c r="AE160" s="66"/>
      <c r="AF160" s="66"/>
      <c r="AG160" s="66"/>
    </row>
    <row r="161" spans="4:33" ht="12.75">
      <c r="D161" s="66"/>
      <c r="E161" s="66"/>
      <c r="F161" s="66"/>
      <c r="M161" s="66"/>
      <c r="N161" s="66"/>
      <c r="O161" s="66"/>
      <c r="V161" s="66"/>
      <c r="W161" s="66"/>
      <c r="X161" s="66"/>
      <c r="AE161" s="66"/>
      <c r="AF161" s="66"/>
      <c r="AG161" s="66"/>
    </row>
    <row r="162" spans="4:33" ht="12.75">
      <c r="D162" s="66"/>
      <c r="E162" s="66"/>
      <c r="F162" s="66"/>
      <c r="M162" s="66"/>
      <c r="N162" s="66"/>
      <c r="O162" s="66"/>
      <c r="V162" s="66"/>
      <c r="W162" s="66"/>
      <c r="X162" s="66"/>
      <c r="AE162" s="66"/>
      <c r="AF162" s="66"/>
      <c r="AG162" s="66"/>
    </row>
    <row r="163" spans="4:33" ht="12.75">
      <c r="D163" s="66"/>
      <c r="E163" s="66"/>
      <c r="F163" s="66"/>
      <c r="M163" s="66"/>
      <c r="N163" s="66"/>
      <c r="O163" s="66"/>
      <c r="V163" s="66"/>
      <c r="W163" s="66"/>
      <c r="X163" s="66"/>
      <c r="AE163" s="66"/>
      <c r="AF163" s="66"/>
      <c r="AG163" s="66"/>
    </row>
    <row r="164" spans="4:33" ht="12.75">
      <c r="D164" s="66"/>
      <c r="E164" s="66"/>
      <c r="F164" s="66"/>
      <c r="M164" s="66"/>
      <c r="N164" s="66"/>
      <c r="O164" s="66"/>
      <c r="V164" s="66"/>
      <c r="W164" s="66"/>
      <c r="X164" s="66"/>
      <c r="AE164" s="66"/>
      <c r="AF164" s="66"/>
      <c r="AG164" s="66"/>
    </row>
    <row r="165" spans="4:33" ht="12.75">
      <c r="D165" s="66"/>
      <c r="E165" s="66"/>
      <c r="F165" s="66"/>
      <c r="M165" s="66"/>
      <c r="N165" s="66"/>
      <c r="O165" s="66"/>
      <c r="V165" s="66"/>
      <c r="W165" s="66"/>
      <c r="X165" s="66"/>
      <c r="AE165" s="66"/>
      <c r="AF165" s="66"/>
      <c r="AG165" s="66"/>
    </row>
    <row r="166" spans="4:33" ht="12.75">
      <c r="D166" s="66"/>
      <c r="E166" s="66"/>
      <c r="F166" s="66"/>
      <c r="M166" s="66"/>
      <c r="N166" s="66"/>
      <c r="O166" s="66"/>
      <c r="V166" s="66"/>
      <c r="W166" s="66"/>
      <c r="X166" s="66"/>
      <c r="AE166" s="66"/>
      <c r="AF166" s="66"/>
      <c r="AG166" s="66"/>
    </row>
    <row r="167" spans="4:33" ht="12.75">
      <c r="D167" s="66"/>
      <c r="E167" s="66"/>
      <c r="F167" s="66"/>
      <c r="M167" s="66"/>
      <c r="N167" s="66"/>
      <c r="O167" s="66"/>
      <c r="V167" s="66"/>
      <c r="W167" s="66"/>
      <c r="X167" s="66"/>
      <c r="AE167" s="66"/>
      <c r="AF167" s="66"/>
      <c r="AG167" s="66"/>
    </row>
    <row r="168" spans="4:33" ht="12.75">
      <c r="D168" s="66"/>
      <c r="E168" s="66"/>
      <c r="F168" s="66"/>
      <c r="M168" s="66"/>
      <c r="N168" s="66"/>
      <c r="O168" s="66"/>
      <c r="V168" s="66"/>
      <c r="W168" s="66"/>
      <c r="X168" s="66"/>
      <c r="AE168" s="66"/>
      <c r="AF168" s="66"/>
      <c r="AG168" s="66"/>
    </row>
    <row r="169" spans="4:33" ht="12.75">
      <c r="D169" s="66"/>
      <c r="E169" s="66"/>
      <c r="F169" s="66"/>
      <c r="M169" s="66"/>
      <c r="N169" s="66"/>
      <c r="O169" s="66"/>
      <c r="V169" s="66"/>
      <c r="W169" s="66"/>
      <c r="X169" s="66"/>
      <c r="AE169" s="66"/>
      <c r="AF169" s="66"/>
      <c r="AG169" s="66"/>
    </row>
    <row r="170" spans="4:33" ht="12.75">
      <c r="D170" s="66"/>
      <c r="E170" s="66"/>
      <c r="F170" s="66"/>
      <c r="M170" s="66"/>
      <c r="N170" s="66"/>
      <c r="O170" s="66"/>
      <c r="V170" s="66"/>
      <c r="W170" s="66"/>
      <c r="X170" s="66"/>
      <c r="AE170" s="66"/>
      <c r="AF170" s="66"/>
      <c r="AG170" s="66"/>
    </row>
    <row r="171" spans="4:33" ht="12.75">
      <c r="D171" s="66"/>
      <c r="E171" s="66"/>
      <c r="F171" s="66"/>
      <c r="M171" s="66"/>
      <c r="N171" s="66"/>
      <c r="O171" s="66"/>
      <c r="V171" s="66"/>
      <c r="W171" s="66"/>
      <c r="X171" s="66"/>
      <c r="AE171" s="66"/>
      <c r="AF171" s="66"/>
      <c r="AG171" s="66"/>
    </row>
    <row r="172" spans="4:33" ht="12.75">
      <c r="D172" s="66"/>
      <c r="E172" s="66"/>
      <c r="F172" s="66"/>
      <c r="M172" s="66"/>
      <c r="N172" s="66"/>
      <c r="O172" s="66"/>
      <c r="V172" s="66"/>
      <c r="W172" s="66"/>
      <c r="X172" s="66"/>
      <c r="AE172" s="66"/>
      <c r="AF172" s="66"/>
      <c r="AG172" s="66"/>
    </row>
    <row r="173" spans="4:33" ht="12.75">
      <c r="D173" s="66"/>
      <c r="E173" s="66"/>
      <c r="F173" s="66"/>
      <c r="M173" s="66"/>
      <c r="N173" s="66"/>
      <c r="O173" s="66"/>
      <c r="V173" s="66"/>
      <c r="W173" s="66"/>
      <c r="X173" s="66"/>
      <c r="AE173" s="66"/>
      <c r="AF173" s="66"/>
      <c r="AG173" s="66"/>
    </row>
    <row r="174" spans="4:33" ht="12.75">
      <c r="D174" s="66"/>
      <c r="E174" s="66"/>
      <c r="F174" s="66"/>
      <c r="M174" s="66"/>
      <c r="N174" s="66"/>
      <c r="O174" s="66"/>
      <c r="V174" s="66"/>
      <c r="W174" s="66"/>
      <c r="X174" s="66"/>
      <c r="AE174" s="66"/>
      <c r="AF174" s="66"/>
      <c r="AG174" s="66"/>
    </row>
    <row r="175" spans="4:33" ht="12.75">
      <c r="D175" s="66"/>
      <c r="E175" s="66"/>
      <c r="F175" s="66"/>
      <c r="M175" s="66"/>
      <c r="N175" s="66"/>
      <c r="O175" s="66"/>
      <c r="V175" s="66"/>
      <c r="W175" s="66"/>
      <c r="X175" s="66"/>
      <c r="AE175" s="66"/>
      <c r="AF175" s="66"/>
      <c r="AG175" s="66"/>
    </row>
    <row r="176" spans="4:33" ht="12.75">
      <c r="D176" s="66"/>
      <c r="E176" s="66"/>
      <c r="F176" s="66"/>
      <c r="M176" s="66"/>
      <c r="N176" s="66"/>
      <c r="O176" s="66"/>
      <c r="V176" s="66"/>
      <c r="W176" s="66"/>
      <c r="X176" s="66"/>
      <c r="AE176" s="66"/>
      <c r="AF176" s="66"/>
      <c r="AG176" s="66"/>
    </row>
    <row r="177" spans="4:33" ht="12.75">
      <c r="D177" s="66"/>
      <c r="E177" s="66"/>
      <c r="F177" s="66"/>
      <c r="M177" s="66"/>
      <c r="N177" s="66"/>
      <c r="O177" s="66"/>
      <c r="V177" s="66"/>
      <c r="W177" s="66"/>
      <c r="X177" s="66"/>
      <c r="AE177" s="66"/>
      <c r="AF177" s="66"/>
      <c r="AG177" s="66"/>
    </row>
    <row r="178" spans="4:33" ht="12.75">
      <c r="D178" s="66"/>
      <c r="E178" s="66"/>
      <c r="F178" s="66"/>
      <c r="M178" s="66"/>
      <c r="N178" s="66"/>
      <c r="O178" s="66"/>
      <c r="V178" s="66"/>
      <c r="W178" s="66"/>
      <c r="X178" s="66"/>
      <c r="AE178" s="66"/>
      <c r="AF178" s="66"/>
      <c r="AG178" s="66"/>
    </row>
    <row r="179" spans="4:33" ht="12.75">
      <c r="D179" s="66"/>
      <c r="E179" s="66"/>
      <c r="F179" s="66"/>
      <c r="M179" s="66"/>
      <c r="N179" s="66"/>
      <c r="O179" s="66"/>
      <c r="V179" s="66"/>
      <c r="W179" s="66"/>
      <c r="X179" s="66"/>
      <c r="AE179" s="66"/>
      <c r="AF179" s="66"/>
      <c r="AG179" s="66"/>
    </row>
    <row r="180" spans="4:33" ht="12.75">
      <c r="D180" s="66"/>
      <c r="E180" s="66"/>
      <c r="F180" s="66"/>
      <c r="M180" s="66"/>
      <c r="N180" s="66"/>
      <c r="O180" s="66"/>
      <c r="V180" s="66"/>
      <c r="W180" s="66"/>
      <c r="X180" s="66"/>
      <c r="AE180" s="66"/>
      <c r="AF180" s="66"/>
      <c r="AG180" s="66"/>
    </row>
    <row r="181" spans="4:33" ht="12.75">
      <c r="D181" s="66"/>
      <c r="E181" s="66"/>
      <c r="F181" s="66"/>
      <c r="M181" s="66"/>
      <c r="N181" s="66"/>
      <c r="O181" s="66"/>
      <c r="V181" s="66"/>
      <c r="W181" s="66"/>
      <c r="X181" s="66"/>
      <c r="AE181" s="66"/>
      <c r="AF181" s="66"/>
      <c r="AG181" s="66"/>
    </row>
    <row r="182" spans="4:33" ht="12.75">
      <c r="D182" s="66"/>
      <c r="E182" s="66"/>
      <c r="F182" s="66"/>
      <c r="M182" s="66"/>
      <c r="N182" s="66"/>
      <c r="O182" s="66"/>
      <c r="V182" s="66"/>
      <c r="W182" s="66"/>
      <c r="X182" s="66"/>
      <c r="AE182" s="66"/>
      <c r="AF182" s="66"/>
      <c r="AG182" s="66"/>
    </row>
    <row r="183" spans="4:33" ht="12.75">
      <c r="D183" s="66"/>
      <c r="E183" s="66"/>
      <c r="F183" s="66"/>
      <c r="M183" s="66"/>
      <c r="N183" s="66"/>
      <c r="O183" s="66"/>
      <c r="V183" s="66"/>
      <c r="W183" s="66"/>
      <c r="X183" s="66"/>
      <c r="AE183" s="66"/>
      <c r="AF183" s="66"/>
      <c r="AG183" s="66"/>
    </row>
    <row r="184" spans="4:33" ht="12.75">
      <c r="D184" s="66"/>
      <c r="E184" s="66"/>
      <c r="F184" s="66"/>
      <c r="M184" s="66"/>
      <c r="N184" s="66"/>
      <c r="O184" s="66"/>
      <c r="V184" s="66"/>
      <c r="W184" s="66"/>
      <c r="X184" s="66"/>
      <c r="AE184" s="66"/>
      <c r="AF184" s="66"/>
      <c r="AG184" s="66"/>
    </row>
    <row r="185" spans="4:33" ht="12.75">
      <c r="D185" s="66"/>
      <c r="E185" s="66"/>
      <c r="F185" s="66"/>
      <c r="M185" s="66"/>
      <c r="N185" s="66"/>
      <c r="O185" s="66"/>
      <c r="V185" s="66"/>
      <c r="W185" s="66"/>
      <c r="X185" s="66"/>
      <c r="AE185" s="66"/>
      <c r="AF185" s="66"/>
      <c r="AG185" s="66"/>
    </row>
    <row r="186" spans="4:33" ht="12.75">
      <c r="D186" s="66"/>
      <c r="E186" s="66"/>
      <c r="F186" s="66"/>
      <c r="M186" s="66"/>
      <c r="N186" s="66"/>
      <c r="O186" s="66"/>
      <c r="V186" s="66"/>
      <c r="W186" s="66"/>
      <c r="X186" s="66"/>
      <c r="AE186" s="66"/>
      <c r="AF186" s="66"/>
      <c r="AG186" s="66"/>
    </row>
    <row r="187" spans="4:33" ht="12.75">
      <c r="D187" s="66"/>
      <c r="E187" s="66"/>
      <c r="F187" s="66"/>
      <c r="M187" s="66"/>
      <c r="N187" s="66"/>
      <c r="O187" s="66"/>
      <c r="V187" s="66"/>
      <c r="W187" s="66"/>
      <c r="X187" s="66"/>
      <c r="AE187" s="66"/>
      <c r="AF187" s="66"/>
      <c r="AG187" s="66"/>
    </row>
    <row r="188" spans="4:33" ht="12.75">
      <c r="D188" s="66"/>
      <c r="E188" s="66"/>
      <c r="F188" s="66"/>
      <c r="M188" s="66"/>
      <c r="N188" s="66"/>
      <c r="O188" s="66"/>
      <c r="V188" s="66"/>
      <c r="W188" s="66"/>
      <c r="X188" s="66"/>
      <c r="AE188" s="66"/>
      <c r="AF188" s="66"/>
      <c r="AG188" s="66"/>
    </row>
    <row r="189" spans="4:33" ht="12.75">
      <c r="D189" s="66"/>
      <c r="E189" s="66"/>
      <c r="F189" s="66"/>
      <c r="M189" s="66"/>
      <c r="N189" s="66"/>
      <c r="O189" s="66"/>
      <c r="V189" s="66"/>
      <c r="W189" s="66"/>
      <c r="X189" s="66"/>
      <c r="AE189" s="66"/>
      <c r="AF189" s="66"/>
      <c r="AG189" s="66"/>
    </row>
    <row r="190" spans="4:33" ht="12.75">
      <c r="D190" s="66"/>
      <c r="E190" s="66"/>
      <c r="F190" s="66"/>
      <c r="M190" s="66"/>
      <c r="N190" s="66"/>
      <c r="O190" s="66"/>
      <c r="V190" s="66"/>
      <c r="W190" s="66"/>
      <c r="X190" s="66"/>
      <c r="AE190" s="66"/>
      <c r="AF190" s="66"/>
      <c r="AG190" s="66"/>
    </row>
    <row r="191" spans="4:33" ht="12.75">
      <c r="D191" s="66"/>
      <c r="E191" s="66"/>
      <c r="F191" s="66"/>
      <c r="M191" s="66"/>
      <c r="N191" s="66"/>
      <c r="O191" s="66"/>
      <c r="V191" s="66"/>
      <c r="W191" s="66"/>
      <c r="X191" s="66"/>
      <c r="AE191" s="66"/>
      <c r="AF191" s="66"/>
      <c r="AG191" s="66"/>
    </row>
    <row r="192" spans="4:33" ht="12.75">
      <c r="D192" s="66"/>
      <c r="E192" s="66"/>
      <c r="F192" s="66"/>
      <c r="M192" s="66"/>
      <c r="N192" s="66"/>
      <c r="O192" s="66"/>
      <c r="V192" s="66"/>
      <c r="W192" s="66"/>
      <c r="X192" s="66"/>
      <c r="AE192" s="66"/>
      <c r="AF192" s="66"/>
      <c r="AG192" s="66"/>
    </row>
    <row r="193" spans="4:33" ht="12.75">
      <c r="D193" s="66"/>
      <c r="E193" s="66"/>
      <c r="F193" s="66"/>
      <c r="M193" s="66"/>
      <c r="N193" s="66"/>
      <c r="O193" s="66"/>
      <c r="V193" s="66"/>
      <c r="W193" s="66"/>
      <c r="X193" s="66"/>
      <c r="AE193" s="66"/>
      <c r="AF193" s="66"/>
      <c r="AG193" s="66"/>
    </row>
    <row r="194" spans="4:33" ht="12.75">
      <c r="D194" s="66"/>
      <c r="E194" s="66"/>
      <c r="F194" s="66"/>
      <c r="M194" s="66"/>
      <c r="N194" s="66"/>
      <c r="O194" s="66"/>
      <c r="V194" s="66"/>
      <c r="W194" s="66"/>
      <c r="X194" s="66"/>
      <c r="AE194" s="66"/>
      <c r="AF194" s="66"/>
      <c r="AG194" s="66"/>
    </row>
    <row r="195" spans="4:33" ht="12.75">
      <c r="D195" s="66"/>
      <c r="E195" s="66"/>
      <c r="F195" s="66"/>
      <c r="M195" s="66"/>
      <c r="N195" s="66"/>
      <c r="O195" s="66"/>
      <c r="V195" s="66"/>
      <c r="W195" s="66"/>
      <c r="X195" s="66"/>
      <c r="AE195" s="66"/>
      <c r="AF195" s="66"/>
      <c r="AG195" s="66"/>
    </row>
    <row r="196" spans="4:33" ht="12.75">
      <c r="D196" s="66"/>
      <c r="E196" s="66"/>
      <c r="F196" s="66"/>
      <c r="M196" s="66"/>
      <c r="N196" s="66"/>
      <c r="O196" s="66"/>
      <c r="V196" s="66"/>
      <c r="W196" s="66"/>
      <c r="X196" s="66"/>
      <c r="AE196" s="66"/>
      <c r="AF196" s="66"/>
      <c r="AG196" s="66"/>
    </row>
    <row r="197" spans="4:33" ht="12.75">
      <c r="D197" s="66"/>
      <c r="E197" s="66"/>
      <c r="F197" s="66"/>
      <c r="M197" s="66"/>
      <c r="N197" s="66"/>
      <c r="O197" s="66"/>
      <c r="V197" s="66"/>
      <c r="W197" s="66"/>
      <c r="X197" s="66"/>
      <c r="AE197" s="66"/>
      <c r="AF197" s="66"/>
      <c r="AG197" s="66"/>
    </row>
    <row r="198" spans="4:33" ht="12.75">
      <c r="D198" s="66"/>
      <c r="E198" s="66"/>
      <c r="F198" s="66"/>
      <c r="M198" s="66"/>
      <c r="N198" s="66"/>
      <c r="O198" s="66"/>
      <c r="V198" s="66"/>
      <c r="W198" s="66"/>
      <c r="X198" s="66"/>
      <c r="AE198" s="66"/>
      <c r="AF198" s="66"/>
      <c r="AG198" s="66"/>
    </row>
    <row r="199" spans="4:33" ht="12.75">
      <c r="D199" s="66"/>
      <c r="E199" s="66"/>
      <c r="F199" s="66"/>
      <c r="M199" s="66"/>
      <c r="N199" s="66"/>
      <c r="O199" s="66"/>
      <c r="V199" s="66"/>
      <c r="W199" s="66"/>
      <c r="X199" s="66"/>
      <c r="AE199" s="66"/>
      <c r="AF199" s="66"/>
      <c r="AG199" s="66"/>
    </row>
    <row r="200" spans="4:33" ht="12.75">
      <c r="D200" s="66"/>
      <c r="E200" s="66"/>
      <c r="F200" s="66"/>
      <c r="M200" s="66"/>
      <c r="N200" s="66"/>
      <c r="O200" s="66"/>
      <c r="V200" s="66"/>
      <c r="W200" s="66"/>
      <c r="X200" s="66"/>
      <c r="AE200" s="66"/>
      <c r="AF200" s="66"/>
      <c r="AG200" s="66"/>
    </row>
    <row r="201" spans="4:33" ht="12.75">
      <c r="D201" s="66"/>
      <c r="E201" s="66"/>
      <c r="F201" s="66"/>
      <c r="M201" s="66"/>
      <c r="N201" s="66"/>
      <c r="O201" s="66"/>
      <c r="V201" s="66"/>
      <c r="W201" s="66"/>
      <c r="X201" s="66"/>
      <c r="AE201" s="66"/>
      <c r="AF201" s="66"/>
      <c r="AG201" s="66"/>
    </row>
    <row r="202" spans="4:33" ht="12.75">
      <c r="D202" s="66"/>
      <c r="E202" s="66"/>
      <c r="F202" s="66"/>
      <c r="M202" s="66"/>
      <c r="N202" s="66"/>
      <c r="O202" s="66"/>
      <c r="V202" s="66"/>
      <c r="W202" s="66"/>
      <c r="X202" s="66"/>
      <c r="AE202" s="66"/>
      <c r="AF202" s="66"/>
      <c r="AG202" s="66"/>
    </row>
    <row r="203" spans="4:33" ht="12.75">
      <c r="D203" s="66"/>
      <c r="E203" s="66"/>
      <c r="F203" s="66"/>
      <c r="M203" s="66"/>
      <c r="N203" s="66"/>
      <c r="O203" s="66"/>
      <c r="V203" s="66"/>
      <c r="W203" s="66"/>
      <c r="X203" s="66"/>
      <c r="AE203" s="66"/>
      <c r="AF203" s="66"/>
      <c r="AG203" s="66"/>
    </row>
    <row r="204" spans="4:33" ht="12.75">
      <c r="D204" s="66"/>
      <c r="E204" s="66"/>
      <c r="F204" s="66"/>
      <c r="M204" s="66"/>
      <c r="N204" s="66"/>
      <c r="O204" s="66"/>
      <c r="V204" s="66"/>
      <c r="W204" s="66"/>
      <c r="X204" s="66"/>
      <c r="AE204" s="66"/>
      <c r="AF204" s="66"/>
      <c r="AG204" s="66"/>
    </row>
    <row r="205" spans="4:33" ht="12.75">
      <c r="D205" s="66"/>
      <c r="E205" s="66"/>
      <c r="F205" s="66"/>
      <c r="M205" s="66"/>
      <c r="N205" s="66"/>
      <c r="O205" s="66"/>
      <c r="V205" s="66"/>
      <c r="W205" s="66"/>
      <c r="X205" s="66"/>
      <c r="AE205" s="66"/>
      <c r="AF205" s="66"/>
      <c r="AG205" s="66"/>
    </row>
    <row r="206" spans="4:33" ht="12.75">
      <c r="D206" s="66"/>
      <c r="E206" s="66"/>
      <c r="F206" s="66"/>
      <c r="M206" s="66"/>
      <c r="N206" s="66"/>
      <c r="O206" s="66"/>
      <c r="V206" s="66"/>
      <c r="W206" s="66"/>
      <c r="X206" s="66"/>
      <c r="AE206" s="66"/>
      <c r="AF206" s="66"/>
      <c r="AG206" s="66"/>
    </row>
    <row r="207" spans="4:33" ht="12.75">
      <c r="D207" s="66"/>
      <c r="E207" s="66"/>
      <c r="F207" s="66"/>
      <c r="M207" s="66"/>
      <c r="N207" s="66"/>
      <c r="O207" s="66"/>
      <c r="V207" s="66"/>
      <c r="W207" s="66"/>
      <c r="X207" s="66"/>
      <c r="AE207" s="66"/>
      <c r="AF207" s="66"/>
      <c r="AG207" s="66"/>
    </row>
    <row r="208" spans="4:33" ht="12.75">
      <c r="D208" s="66"/>
      <c r="E208" s="66"/>
      <c r="F208" s="66"/>
      <c r="M208" s="66"/>
      <c r="N208" s="66"/>
      <c r="O208" s="66"/>
      <c r="V208" s="66"/>
      <c r="W208" s="66"/>
      <c r="X208" s="66"/>
      <c r="AE208" s="66"/>
      <c r="AF208" s="66"/>
      <c r="AG208" s="66"/>
    </row>
    <row r="209" spans="4:33" ht="12.75">
      <c r="D209" s="66"/>
      <c r="E209" s="66"/>
      <c r="F209" s="66"/>
      <c r="M209" s="66"/>
      <c r="N209" s="66"/>
      <c r="O209" s="66"/>
      <c r="V209" s="66"/>
      <c r="W209" s="66"/>
      <c r="X209" s="66"/>
      <c r="AE209" s="66"/>
      <c r="AF209" s="66"/>
      <c r="AG209" s="66"/>
    </row>
    <row r="210" spans="4:33" ht="12.75">
      <c r="D210" s="66"/>
      <c r="E210" s="66"/>
      <c r="F210" s="66"/>
      <c r="M210" s="66"/>
      <c r="N210" s="66"/>
      <c r="O210" s="66"/>
      <c r="V210" s="66"/>
      <c r="W210" s="66"/>
      <c r="X210" s="66"/>
      <c r="AE210" s="66"/>
      <c r="AF210" s="66"/>
      <c r="AG210" s="66"/>
    </row>
    <row r="211" spans="4:33" ht="12.75">
      <c r="D211" s="66"/>
      <c r="E211" s="66"/>
      <c r="F211" s="66"/>
      <c r="M211" s="66"/>
      <c r="N211" s="66"/>
      <c r="O211" s="66"/>
      <c r="V211" s="66"/>
      <c r="W211" s="66"/>
      <c r="X211" s="66"/>
      <c r="AE211" s="66"/>
      <c r="AF211" s="66"/>
      <c r="AG211" s="66"/>
    </row>
    <row r="212" spans="4:33" ht="12.75">
      <c r="D212" s="66"/>
      <c r="E212" s="66"/>
      <c r="F212" s="66"/>
      <c r="M212" s="66"/>
      <c r="N212" s="66"/>
      <c r="O212" s="66"/>
      <c r="V212" s="66"/>
      <c r="W212" s="66"/>
      <c r="X212" s="66"/>
      <c r="AE212" s="66"/>
      <c r="AF212" s="66"/>
      <c r="AG212" s="66"/>
    </row>
    <row r="213" spans="4:33" ht="12.75">
      <c r="D213" s="66"/>
      <c r="E213" s="66"/>
      <c r="F213" s="66"/>
      <c r="M213" s="66"/>
      <c r="N213" s="66"/>
      <c r="O213" s="66"/>
      <c r="V213" s="66"/>
      <c r="W213" s="66"/>
      <c r="X213" s="66"/>
      <c r="AE213" s="66"/>
      <c r="AF213" s="66"/>
      <c r="AG213" s="66"/>
    </row>
    <row r="214" spans="4:33" ht="12.75">
      <c r="D214" s="66"/>
      <c r="E214" s="66"/>
      <c r="F214" s="66"/>
      <c r="M214" s="66"/>
      <c r="N214" s="66"/>
      <c r="O214" s="66"/>
      <c r="V214" s="66"/>
      <c r="W214" s="66"/>
      <c r="X214" s="66"/>
      <c r="AE214" s="66"/>
      <c r="AF214" s="66"/>
      <c r="AG214" s="66"/>
    </row>
    <row r="215" spans="4:33" ht="12.75">
      <c r="D215" s="66"/>
      <c r="E215" s="66"/>
      <c r="F215" s="66"/>
      <c r="M215" s="66"/>
      <c r="N215" s="66"/>
      <c r="O215" s="66"/>
      <c r="V215" s="66"/>
      <c r="W215" s="66"/>
      <c r="X215" s="66"/>
      <c r="AE215" s="66"/>
      <c r="AF215" s="66"/>
      <c r="AG215" s="66"/>
    </row>
    <row r="216" spans="4:33" ht="12.75">
      <c r="D216" s="66"/>
      <c r="E216" s="66"/>
      <c r="F216" s="66"/>
      <c r="M216" s="66"/>
      <c r="N216" s="66"/>
      <c r="O216" s="66"/>
      <c r="V216" s="66"/>
      <c r="W216" s="66"/>
      <c r="X216" s="66"/>
      <c r="AE216" s="66"/>
      <c r="AF216" s="66"/>
      <c r="AG216" s="66"/>
    </row>
    <row r="217" spans="4:33" ht="12.75">
      <c r="D217" s="66"/>
      <c r="E217" s="66"/>
      <c r="F217" s="66"/>
      <c r="M217" s="66"/>
      <c r="N217" s="66"/>
      <c r="O217" s="66"/>
      <c r="V217" s="66"/>
      <c r="W217" s="66"/>
      <c r="X217" s="66"/>
      <c r="AE217" s="66"/>
      <c r="AF217" s="66"/>
      <c r="AG217" s="66"/>
    </row>
    <row r="218" spans="4:33" ht="12.75">
      <c r="D218" s="66"/>
      <c r="E218" s="66"/>
      <c r="F218" s="66"/>
      <c r="M218" s="66"/>
      <c r="N218" s="66"/>
      <c r="O218" s="66"/>
      <c r="V218" s="66"/>
      <c r="W218" s="66"/>
      <c r="X218" s="66"/>
      <c r="AE218" s="66"/>
      <c r="AF218" s="66"/>
      <c r="AG218" s="66"/>
    </row>
    <row r="219" spans="4:33" ht="12.75">
      <c r="D219" s="66"/>
      <c r="E219" s="66"/>
      <c r="F219" s="66"/>
      <c r="M219" s="66"/>
      <c r="N219" s="66"/>
      <c r="O219" s="66"/>
      <c r="V219" s="66"/>
      <c r="W219" s="66"/>
      <c r="X219" s="66"/>
      <c r="AE219" s="66"/>
      <c r="AF219" s="66"/>
      <c r="AG219" s="66"/>
    </row>
    <row r="220" spans="4:33" ht="12.75">
      <c r="D220" s="66"/>
      <c r="E220" s="66"/>
      <c r="F220" s="66"/>
      <c r="M220" s="66"/>
      <c r="N220" s="66"/>
      <c r="O220" s="66"/>
      <c r="V220" s="66"/>
      <c r="W220" s="66"/>
      <c r="X220" s="66"/>
      <c r="AE220" s="66"/>
      <c r="AF220" s="66"/>
      <c r="AG220" s="66"/>
    </row>
    <row r="221" spans="4:33" ht="12.75">
      <c r="D221" s="66"/>
      <c r="E221" s="66"/>
      <c r="F221" s="66"/>
      <c r="M221" s="66"/>
      <c r="N221" s="66"/>
      <c r="O221" s="66"/>
      <c r="V221" s="66"/>
      <c r="W221" s="66"/>
      <c r="X221" s="66"/>
      <c r="AE221" s="66"/>
      <c r="AF221" s="66"/>
      <c r="AG221" s="66"/>
    </row>
    <row r="222" spans="4:33" ht="12.75">
      <c r="D222" s="66"/>
      <c r="E222" s="66"/>
      <c r="F222" s="66"/>
      <c r="M222" s="66"/>
      <c r="N222" s="66"/>
      <c r="O222" s="66"/>
      <c r="V222" s="66"/>
      <c r="W222" s="66"/>
      <c r="X222" s="66"/>
      <c r="AE222" s="66"/>
      <c r="AF222" s="66"/>
      <c r="AG222" s="66"/>
    </row>
    <row r="223" spans="4:33" ht="12.75">
      <c r="D223" s="66"/>
      <c r="E223" s="66"/>
      <c r="F223" s="66"/>
      <c r="M223" s="66"/>
      <c r="N223" s="66"/>
      <c r="O223" s="66"/>
      <c r="V223" s="66"/>
      <c r="W223" s="66"/>
      <c r="X223" s="66"/>
      <c r="AE223" s="66"/>
      <c r="AF223" s="66"/>
      <c r="AG223" s="66"/>
    </row>
    <row r="224" spans="4:33" ht="12.75">
      <c r="D224" s="66"/>
      <c r="E224" s="66"/>
      <c r="F224" s="66"/>
      <c r="M224" s="66"/>
      <c r="N224" s="66"/>
      <c r="O224" s="66"/>
      <c r="V224" s="66"/>
      <c r="W224" s="66"/>
      <c r="X224" s="66"/>
      <c r="AE224" s="66"/>
      <c r="AF224" s="66"/>
      <c r="AG224" s="66"/>
    </row>
    <row r="225" spans="4:33" ht="12.75">
      <c r="D225" s="66"/>
      <c r="E225" s="66"/>
      <c r="F225" s="66"/>
      <c r="M225" s="66"/>
      <c r="N225" s="66"/>
      <c r="O225" s="66"/>
      <c r="V225" s="66"/>
      <c r="W225" s="66"/>
      <c r="X225" s="66"/>
      <c r="AE225" s="66"/>
      <c r="AF225" s="66"/>
      <c r="AG225" s="66"/>
    </row>
    <row r="226" spans="4:33" ht="12.75">
      <c r="D226" s="66"/>
      <c r="E226" s="66"/>
      <c r="F226" s="66"/>
      <c r="M226" s="66"/>
      <c r="N226" s="66"/>
      <c r="O226" s="66"/>
      <c r="V226" s="66"/>
      <c r="W226" s="66"/>
      <c r="X226" s="66"/>
      <c r="AE226" s="66"/>
      <c r="AF226" s="66"/>
      <c r="AG226" s="66"/>
    </row>
    <row r="227" spans="4:33" ht="12.75">
      <c r="D227" s="66"/>
      <c r="E227" s="66"/>
      <c r="F227" s="66"/>
      <c r="M227" s="66"/>
      <c r="N227" s="66"/>
      <c r="O227" s="66"/>
      <c r="V227" s="66"/>
      <c r="W227" s="66"/>
      <c r="X227" s="66"/>
      <c r="AE227" s="66"/>
      <c r="AF227" s="66"/>
      <c r="AG227" s="66"/>
    </row>
    <row r="228" spans="4:33" ht="12.75">
      <c r="D228" s="66"/>
      <c r="E228" s="66"/>
      <c r="F228" s="66"/>
      <c r="M228" s="66"/>
      <c r="N228" s="66"/>
      <c r="O228" s="66"/>
      <c r="V228" s="66"/>
      <c r="W228" s="66"/>
      <c r="X228" s="66"/>
      <c r="AE228" s="66"/>
      <c r="AF228" s="66"/>
      <c r="AG228" s="66"/>
    </row>
    <row r="229" spans="4:33" ht="12.75">
      <c r="D229" s="66"/>
      <c r="E229" s="66"/>
      <c r="F229" s="66"/>
      <c r="M229" s="66"/>
      <c r="N229" s="66"/>
      <c r="O229" s="66"/>
      <c r="V229" s="66"/>
      <c r="W229" s="66"/>
      <c r="X229" s="66"/>
      <c r="AE229" s="66"/>
      <c r="AF229" s="66"/>
      <c r="AG229" s="66"/>
    </row>
    <row r="230" spans="4:33" ht="12.75">
      <c r="D230" s="66"/>
      <c r="E230" s="66"/>
      <c r="F230" s="66"/>
      <c r="M230" s="66"/>
      <c r="N230" s="66"/>
      <c r="O230" s="66"/>
      <c r="V230" s="66"/>
      <c r="W230" s="66"/>
      <c r="X230" s="66"/>
      <c r="AE230" s="66"/>
      <c r="AF230" s="66"/>
      <c r="AG230" s="66"/>
    </row>
    <row r="231" spans="4:33" ht="12.75">
      <c r="D231" s="66"/>
      <c r="E231" s="66"/>
      <c r="F231" s="66"/>
      <c r="M231" s="66"/>
      <c r="N231" s="66"/>
      <c r="O231" s="66"/>
      <c r="V231" s="66"/>
      <c r="W231" s="66"/>
      <c r="X231" s="66"/>
      <c r="AE231" s="66"/>
      <c r="AF231" s="66"/>
      <c r="AG231" s="66"/>
    </row>
    <row r="232" spans="4:33" ht="12.75">
      <c r="D232" s="66"/>
      <c r="E232" s="66"/>
      <c r="F232" s="66"/>
      <c r="M232" s="66"/>
      <c r="N232" s="66"/>
      <c r="O232" s="66"/>
      <c r="V232" s="66"/>
      <c r="W232" s="66"/>
      <c r="X232" s="66"/>
      <c r="AE232" s="66"/>
      <c r="AF232" s="66"/>
      <c r="AG232" s="66"/>
    </row>
    <row r="233" spans="4:33" ht="12.75">
      <c r="D233" s="66"/>
      <c r="E233" s="66"/>
      <c r="F233" s="66"/>
      <c r="M233" s="66"/>
      <c r="N233" s="66"/>
      <c r="O233" s="66"/>
      <c r="V233" s="66"/>
      <c r="W233" s="66"/>
      <c r="X233" s="66"/>
      <c r="AE233" s="66"/>
      <c r="AF233" s="66"/>
      <c r="AG233" s="66"/>
    </row>
    <row r="234" spans="4:33" ht="12.75">
      <c r="D234" s="66"/>
      <c r="E234" s="66"/>
      <c r="F234" s="66"/>
      <c r="M234" s="66"/>
      <c r="N234" s="66"/>
      <c r="O234" s="66"/>
      <c r="V234" s="66"/>
      <c r="W234" s="66"/>
      <c r="X234" s="66"/>
      <c r="AE234" s="66"/>
      <c r="AF234" s="66"/>
      <c r="AG234" s="66"/>
    </row>
    <row r="235" spans="4:33" ht="12.75">
      <c r="D235" s="66"/>
      <c r="E235" s="66"/>
      <c r="F235" s="66"/>
      <c r="M235" s="66"/>
      <c r="N235" s="66"/>
      <c r="O235" s="66"/>
      <c r="V235" s="66"/>
      <c r="W235" s="66"/>
      <c r="X235" s="66"/>
      <c r="AE235" s="66"/>
      <c r="AF235" s="66"/>
      <c r="AG235" s="66"/>
    </row>
    <row r="236" spans="4:33" ht="12.75">
      <c r="D236" s="66"/>
      <c r="E236" s="66"/>
      <c r="F236" s="66"/>
      <c r="M236" s="66"/>
      <c r="N236" s="66"/>
      <c r="O236" s="66"/>
      <c r="V236" s="66"/>
      <c r="W236" s="66"/>
      <c r="X236" s="66"/>
      <c r="AE236" s="66"/>
      <c r="AF236" s="66"/>
      <c r="AG236" s="66"/>
    </row>
    <row r="237" spans="4:33" ht="12.75">
      <c r="D237" s="66"/>
      <c r="E237" s="66"/>
      <c r="F237" s="66"/>
      <c r="M237" s="66"/>
      <c r="N237" s="66"/>
      <c r="O237" s="66"/>
      <c r="V237" s="66"/>
      <c r="W237" s="66"/>
      <c r="X237" s="66"/>
      <c r="AE237" s="66"/>
      <c r="AF237" s="66"/>
      <c r="AG237" s="66"/>
    </row>
    <row r="238" spans="4:33" ht="12.75">
      <c r="D238" s="66"/>
      <c r="E238" s="66"/>
      <c r="F238" s="66"/>
      <c r="M238" s="66"/>
      <c r="N238" s="66"/>
      <c r="O238" s="66"/>
      <c r="V238" s="66"/>
      <c r="W238" s="66"/>
      <c r="X238" s="66"/>
      <c r="AE238" s="66"/>
      <c r="AF238" s="66"/>
      <c r="AG238" s="66"/>
    </row>
    <row r="239" spans="4:33" ht="12.75">
      <c r="D239" s="66"/>
      <c r="E239" s="66"/>
      <c r="F239" s="66"/>
      <c r="M239" s="66"/>
      <c r="N239" s="66"/>
      <c r="O239" s="66"/>
      <c r="V239" s="66"/>
      <c r="W239" s="66"/>
      <c r="X239" s="66"/>
      <c r="AE239" s="66"/>
      <c r="AF239" s="66"/>
      <c r="AG239" s="66"/>
    </row>
    <row r="240" spans="4:33" ht="12.75">
      <c r="D240" s="66"/>
      <c r="E240" s="66"/>
      <c r="F240" s="66"/>
      <c r="M240" s="66"/>
      <c r="N240" s="66"/>
      <c r="O240" s="66"/>
      <c r="V240" s="66"/>
      <c r="W240" s="66"/>
      <c r="X240" s="66"/>
      <c r="AE240" s="66"/>
      <c r="AF240" s="66"/>
      <c r="AG240" s="66"/>
    </row>
    <row r="241" spans="4:33" ht="12.75">
      <c r="D241" s="66"/>
      <c r="E241" s="66"/>
      <c r="F241" s="66"/>
      <c r="M241" s="66"/>
      <c r="N241" s="66"/>
      <c r="O241" s="66"/>
      <c r="V241" s="66"/>
      <c r="W241" s="66"/>
      <c r="X241" s="66"/>
      <c r="AE241" s="66"/>
      <c r="AF241" s="66"/>
      <c r="AG241" s="66"/>
    </row>
    <row r="242" spans="4:33" ht="12.75">
      <c r="D242" s="66"/>
      <c r="E242" s="66"/>
      <c r="F242" s="66"/>
      <c r="M242" s="66"/>
      <c r="N242" s="66"/>
      <c r="O242" s="66"/>
      <c r="V242" s="66"/>
      <c r="W242" s="66"/>
      <c r="X242" s="66"/>
      <c r="AE242" s="66"/>
      <c r="AF242" s="66"/>
      <c r="AG242" s="66"/>
    </row>
    <row r="243" spans="4:33" ht="12.75">
      <c r="D243" s="66"/>
      <c r="E243" s="66"/>
      <c r="F243" s="66"/>
      <c r="M243" s="66"/>
      <c r="N243" s="66"/>
      <c r="O243" s="66"/>
      <c r="V243" s="66"/>
      <c r="W243" s="66"/>
      <c r="X243" s="66"/>
      <c r="AE243" s="66"/>
      <c r="AF243" s="66"/>
      <c r="AG243" s="66"/>
    </row>
    <row r="244" spans="4:33" ht="12.75">
      <c r="D244" s="66"/>
      <c r="E244" s="66"/>
      <c r="F244" s="66"/>
      <c r="M244" s="66"/>
      <c r="N244" s="66"/>
      <c r="O244" s="66"/>
      <c r="V244" s="66"/>
      <c r="W244" s="66"/>
      <c r="X244" s="66"/>
      <c r="AE244" s="66"/>
      <c r="AF244" s="66"/>
      <c r="AG244" s="66"/>
    </row>
    <row r="245" spans="4:33" ht="12.75">
      <c r="D245" s="66"/>
      <c r="E245" s="66"/>
      <c r="F245" s="66"/>
      <c r="M245" s="66"/>
      <c r="N245" s="66"/>
      <c r="O245" s="66"/>
      <c r="V245" s="66"/>
      <c r="W245" s="66"/>
      <c r="X245" s="66"/>
      <c r="AE245" s="66"/>
      <c r="AF245" s="66"/>
      <c r="AG245" s="66"/>
    </row>
    <row r="246" spans="4:33" ht="12.75">
      <c r="D246" s="66"/>
      <c r="E246" s="66"/>
      <c r="F246" s="66"/>
      <c r="M246" s="66"/>
      <c r="N246" s="66"/>
      <c r="O246" s="66"/>
      <c r="V246" s="66"/>
      <c r="W246" s="66"/>
      <c r="X246" s="66"/>
      <c r="AE246" s="66"/>
      <c r="AF246" s="66"/>
      <c r="AG246" s="66"/>
    </row>
    <row r="247" spans="4:33" ht="12.75">
      <c r="D247" s="66"/>
      <c r="E247" s="66"/>
      <c r="F247" s="66"/>
      <c r="M247" s="66"/>
      <c r="N247" s="66"/>
      <c r="O247" s="66"/>
      <c r="V247" s="66"/>
      <c r="W247" s="66"/>
      <c r="X247" s="66"/>
      <c r="AE247" s="66"/>
      <c r="AF247" s="66"/>
      <c r="AG247" s="66"/>
    </row>
    <row r="248" spans="4:33" ht="12.75">
      <c r="D248" s="66"/>
      <c r="E248" s="66"/>
      <c r="F248" s="66"/>
      <c r="M248" s="66"/>
      <c r="N248" s="66"/>
      <c r="O248" s="66"/>
      <c r="V248" s="66"/>
      <c r="W248" s="66"/>
      <c r="X248" s="66"/>
      <c r="AE248" s="66"/>
      <c r="AF248" s="66"/>
      <c r="AG248" s="66"/>
    </row>
    <row r="249" spans="4:33" ht="12.75">
      <c r="D249" s="66"/>
      <c r="E249" s="66"/>
      <c r="F249" s="66"/>
      <c r="M249" s="66"/>
      <c r="N249" s="66"/>
      <c r="O249" s="66"/>
      <c r="V249" s="66"/>
      <c r="W249" s="66"/>
      <c r="X249" s="66"/>
      <c r="AE249" s="66"/>
      <c r="AF249" s="66"/>
      <c r="AG249" s="66"/>
    </row>
    <row r="250" spans="4:33" ht="12.75">
      <c r="D250" s="66"/>
      <c r="E250" s="66"/>
      <c r="F250" s="66"/>
      <c r="M250" s="66"/>
      <c r="N250" s="66"/>
      <c r="O250" s="66"/>
      <c r="V250" s="66"/>
      <c r="W250" s="66"/>
      <c r="X250" s="66"/>
      <c r="AE250" s="66"/>
      <c r="AF250" s="66"/>
      <c r="AG250" s="66"/>
    </row>
    <row r="251" spans="4:33" ht="12.75">
      <c r="D251" s="66"/>
      <c r="E251" s="66"/>
      <c r="F251" s="66"/>
      <c r="M251" s="66"/>
      <c r="N251" s="66"/>
      <c r="O251" s="66"/>
      <c r="V251" s="66"/>
      <c r="W251" s="66"/>
      <c r="X251" s="66"/>
      <c r="AE251" s="66"/>
      <c r="AF251" s="66"/>
      <c r="AG251" s="66"/>
    </row>
    <row r="252" spans="4:33" ht="12.75">
      <c r="D252" s="66"/>
      <c r="E252" s="66"/>
      <c r="F252" s="66"/>
      <c r="M252" s="66"/>
      <c r="N252" s="66"/>
      <c r="O252" s="66"/>
      <c r="V252" s="66"/>
      <c r="W252" s="66"/>
      <c r="X252" s="66"/>
      <c r="AE252" s="66"/>
      <c r="AF252" s="66"/>
      <c r="AG252" s="66"/>
    </row>
    <row r="253" spans="4:33" ht="12.75">
      <c r="D253" s="66"/>
      <c r="E253" s="66"/>
      <c r="F253" s="66"/>
      <c r="M253" s="66"/>
      <c r="N253" s="66"/>
      <c r="O253" s="66"/>
      <c r="V253" s="66"/>
      <c r="W253" s="66"/>
      <c r="X253" s="66"/>
      <c r="AE253" s="66"/>
      <c r="AF253" s="66"/>
      <c r="AG253" s="66"/>
    </row>
    <row r="254" spans="4:33" ht="12.75">
      <c r="D254" s="66"/>
      <c r="E254" s="66"/>
      <c r="F254" s="66"/>
      <c r="M254" s="66"/>
      <c r="N254" s="66"/>
      <c r="O254" s="66"/>
      <c r="V254" s="66"/>
      <c r="W254" s="66"/>
      <c r="X254" s="66"/>
      <c r="AE254" s="66"/>
      <c r="AF254" s="66"/>
      <c r="AG254" s="66"/>
    </row>
    <row r="255" spans="4:33" ht="12.75">
      <c r="D255" s="66"/>
      <c r="E255" s="66"/>
      <c r="F255" s="66"/>
      <c r="M255" s="66"/>
      <c r="N255" s="66"/>
      <c r="O255" s="66"/>
      <c r="V255" s="66"/>
      <c r="W255" s="66"/>
      <c r="X255" s="66"/>
      <c r="AE255" s="66"/>
      <c r="AF255" s="66"/>
      <c r="AG255" s="66"/>
    </row>
    <row r="256" spans="4:33" ht="12.75">
      <c r="D256" s="66"/>
      <c r="E256" s="66"/>
      <c r="F256" s="66"/>
      <c r="M256" s="66"/>
      <c r="N256" s="66"/>
      <c r="O256" s="66"/>
      <c r="V256" s="66"/>
      <c r="W256" s="66"/>
      <c r="X256" s="66"/>
      <c r="AE256" s="66"/>
      <c r="AF256" s="66"/>
      <c r="AG256" s="66"/>
    </row>
    <row r="257" spans="4:33" ht="12.75">
      <c r="D257" s="66"/>
      <c r="E257" s="66"/>
      <c r="F257" s="66"/>
      <c r="M257" s="66"/>
      <c r="N257" s="66"/>
      <c r="O257" s="66"/>
      <c r="V257" s="66"/>
      <c r="W257" s="66"/>
      <c r="X257" s="66"/>
      <c r="AE257" s="66"/>
      <c r="AF257" s="66"/>
      <c r="AG257" s="66"/>
    </row>
    <row r="258" spans="4:33" ht="12.75">
      <c r="D258" s="66"/>
      <c r="E258" s="66"/>
      <c r="F258" s="66"/>
      <c r="M258" s="66"/>
      <c r="N258" s="66"/>
      <c r="O258" s="66"/>
      <c r="V258" s="66"/>
      <c r="W258" s="66"/>
      <c r="X258" s="66"/>
      <c r="AE258" s="66"/>
      <c r="AF258" s="66"/>
      <c r="AG258" s="66"/>
    </row>
    <row r="259" spans="4:33" ht="12.75">
      <c r="D259" s="66"/>
      <c r="E259" s="66"/>
      <c r="F259" s="66"/>
      <c r="M259" s="66"/>
      <c r="N259" s="66"/>
      <c r="O259" s="66"/>
      <c r="V259" s="66"/>
      <c r="W259" s="66"/>
      <c r="X259" s="66"/>
      <c r="AE259" s="66"/>
      <c r="AF259" s="66"/>
      <c r="AG259" s="66"/>
    </row>
    <row r="260" spans="4:33" ht="12.75">
      <c r="D260" s="66"/>
      <c r="E260" s="66"/>
      <c r="F260" s="66"/>
      <c r="M260" s="66"/>
      <c r="N260" s="66"/>
      <c r="O260" s="66"/>
      <c r="V260" s="66"/>
      <c r="W260" s="66"/>
      <c r="X260" s="66"/>
      <c r="AE260" s="66"/>
      <c r="AF260" s="66"/>
      <c r="AG260" s="66"/>
    </row>
    <row r="261" spans="4:33" ht="12.75">
      <c r="D261" s="66"/>
      <c r="E261" s="66"/>
      <c r="F261" s="66"/>
      <c r="M261" s="66"/>
      <c r="N261" s="66"/>
      <c r="O261" s="66"/>
      <c r="V261" s="66"/>
      <c r="W261" s="66"/>
      <c r="X261" s="66"/>
      <c r="AE261" s="66"/>
      <c r="AF261" s="66"/>
      <c r="AG261" s="66"/>
    </row>
    <row r="262" spans="4:33" ht="12.75">
      <c r="D262" s="66"/>
      <c r="E262" s="66"/>
      <c r="F262" s="66"/>
      <c r="M262" s="66"/>
      <c r="N262" s="66"/>
      <c r="O262" s="66"/>
      <c r="V262" s="66"/>
      <c r="W262" s="66"/>
      <c r="X262" s="66"/>
      <c r="AE262" s="66"/>
      <c r="AF262" s="66"/>
      <c r="AG262" s="66"/>
    </row>
    <row r="263" spans="4:33" ht="12.75">
      <c r="D263" s="66"/>
      <c r="E263" s="66"/>
      <c r="F263" s="66"/>
      <c r="M263" s="66"/>
      <c r="N263" s="66"/>
      <c r="O263" s="66"/>
      <c r="V263" s="66"/>
      <c r="W263" s="66"/>
      <c r="X263" s="66"/>
      <c r="AE263" s="66"/>
      <c r="AF263" s="66"/>
      <c r="AG263" s="66"/>
    </row>
    <row r="264" spans="4:33" ht="12.75">
      <c r="D264" s="66"/>
      <c r="E264" s="66"/>
      <c r="F264" s="66"/>
      <c r="M264" s="66"/>
      <c r="N264" s="66"/>
      <c r="O264" s="66"/>
      <c r="V264" s="66"/>
      <c r="W264" s="66"/>
      <c r="X264" s="66"/>
      <c r="AE264" s="66"/>
      <c r="AF264" s="66"/>
      <c r="AG264" s="66"/>
    </row>
    <row r="265" spans="4:33" ht="12.75">
      <c r="D265" s="66"/>
      <c r="E265" s="66"/>
      <c r="F265" s="66"/>
      <c r="M265" s="66"/>
      <c r="N265" s="66"/>
      <c r="O265" s="66"/>
      <c r="V265" s="66"/>
      <c r="W265" s="66"/>
      <c r="X265" s="66"/>
      <c r="AE265" s="66"/>
      <c r="AF265" s="66"/>
      <c r="AG265" s="66"/>
    </row>
    <row r="266" spans="4:33" ht="12.75">
      <c r="D266" s="66"/>
      <c r="E266" s="66"/>
      <c r="F266" s="66"/>
      <c r="M266" s="66"/>
      <c r="N266" s="66"/>
      <c r="O266" s="66"/>
      <c r="V266" s="66"/>
      <c r="W266" s="66"/>
      <c r="X266" s="66"/>
      <c r="AE266" s="66"/>
      <c r="AF266" s="66"/>
      <c r="AG266" s="66"/>
    </row>
    <row r="267" spans="4:33" ht="12.75">
      <c r="D267" s="66"/>
      <c r="E267" s="66"/>
      <c r="F267" s="66"/>
      <c r="M267" s="66"/>
      <c r="N267" s="66"/>
      <c r="O267" s="66"/>
      <c r="V267" s="66"/>
      <c r="W267" s="66"/>
      <c r="X267" s="66"/>
      <c r="AE267" s="66"/>
      <c r="AF267" s="66"/>
      <c r="AG267" s="66"/>
    </row>
    <row r="268" spans="4:33" ht="12.75">
      <c r="D268" s="66"/>
      <c r="E268" s="66"/>
      <c r="F268" s="66"/>
      <c r="M268" s="66"/>
      <c r="N268" s="66"/>
      <c r="O268" s="66"/>
      <c r="V268" s="66"/>
      <c r="W268" s="66"/>
      <c r="X268" s="66"/>
      <c r="AE268" s="66"/>
      <c r="AF268" s="66"/>
      <c r="AG268" s="66"/>
    </row>
    <row r="269" spans="4:33" ht="12.75">
      <c r="D269" s="66"/>
      <c r="E269" s="66"/>
      <c r="F269" s="66"/>
      <c r="M269" s="66"/>
      <c r="N269" s="66"/>
      <c r="O269" s="66"/>
      <c r="V269" s="66"/>
      <c r="W269" s="66"/>
      <c r="X269" s="66"/>
      <c r="AE269" s="66"/>
      <c r="AF269" s="66"/>
      <c r="AG269" s="66"/>
    </row>
    <row r="270" spans="4:33" ht="12.75">
      <c r="D270" s="66"/>
      <c r="E270" s="66"/>
      <c r="F270" s="66"/>
      <c r="M270" s="66"/>
      <c r="N270" s="66"/>
      <c r="O270" s="66"/>
      <c r="V270" s="66"/>
      <c r="W270" s="66"/>
      <c r="X270" s="66"/>
      <c r="AE270" s="66"/>
      <c r="AF270" s="66"/>
      <c r="AG270" s="66"/>
    </row>
    <row r="271" spans="4:33" ht="12.75">
      <c r="D271" s="66"/>
      <c r="E271" s="66"/>
      <c r="F271" s="66"/>
      <c r="M271" s="66"/>
      <c r="N271" s="66"/>
      <c r="O271" s="66"/>
      <c r="V271" s="66"/>
      <c r="W271" s="66"/>
      <c r="X271" s="66"/>
      <c r="AE271" s="66"/>
      <c r="AF271" s="66"/>
      <c r="AG271" s="66"/>
    </row>
    <row r="272" spans="4:33" ht="12.75">
      <c r="D272" s="66"/>
      <c r="E272" s="66"/>
      <c r="F272" s="66"/>
      <c r="M272" s="66"/>
      <c r="N272" s="66"/>
      <c r="O272" s="66"/>
      <c r="V272" s="66"/>
      <c r="W272" s="66"/>
      <c r="X272" s="66"/>
      <c r="AE272" s="66"/>
      <c r="AF272" s="66"/>
      <c r="AG272" s="66"/>
    </row>
    <row r="273" spans="4:33" ht="12.75">
      <c r="D273" s="66"/>
      <c r="E273" s="66"/>
      <c r="F273" s="66"/>
      <c r="M273" s="66"/>
      <c r="N273" s="66"/>
      <c r="O273" s="66"/>
      <c r="V273" s="66"/>
      <c r="W273" s="66"/>
      <c r="X273" s="66"/>
      <c r="AE273" s="66"/>
      <c r="AF273" s="66"/>
      <c r="AG273" s="66"/>
    </row>
    <row r="274" spans="4:33" ht="12.75">
      <c r="D274" s="66"/>
      <c r="E274" s="66"/>
      <c r="F274" s="66"/>
      <c r="M274" s="66"/>
      <c r="N274" s="66"/>
      <c r="O274" s="66"/>
      <c r="V274" s="66"/>
      <c r="W274" s="66"/>
      <c r="X274" s="66"/>
      <c r="AE274" s="66"/>
      <c r="AF274" s="66"/>
      <c r="AG274" s="66"/>
    </row>
    <row r="275" spans="4:33" ht="12.75">
      <c r="D275" s="66"/>
      <c r="E275" s="66"/>
      <c r="F275" s="66"/>
      <c r="M275" s="66"/>
      <c r="N275" s="66"/>
      <c r="O275" s="66"/>
      <c r="V275" s="66"/>
      <c r="W275" s="66"/>
      <c r="X275" s="66"/>
      <c r="AE275" s="66"/>
      <c r="AF275" s="66"/>
      <c r="AG275" s="66"/>
    </row>
    <row r="276" spans="4:33" ht="12.75">
      <c r="D276" s="66"/>
      <c r="E276" s="66"/>
      <c r="F276" s="66"/>
      <c r="M276" s="66"/>
      <c r="N276" s="66"/>
      <c r="O276" s="66"/>
      <c r="V276" s="66"/>
      <c r="W276" s="66"/>
      <c r="X276" s="66"/>
      <c r="AE276" s="66"/>
      <c r="AF276" s="66"/>
      <c r="AG276" s="66"/>
    </row>
    <row r="277" spans="4:33" ht="12.75">
      <c r="D277" s="66"/>
      <c r="E277" s="66"/>
      <c r="F277" s="66"/>
      <c r="M277" s="66"/>
      <c r="N277" s="66"/>
      <c r="O277" s="66"/>
      <c r="V277" s="66"/>
      <c r="W277" s="66"/>
      <c r="X277" s="66"/>
      <c r="AE277" s="66"/>
      <c r="AF277" s="66"/>
      <c r="AG277" s="66"/>
    </row>
    <row r="278" spans="4:33" ht="12.75">
      <c r="D278" s="66"/>
      <c r="E278" s="66"/>
      <c r="F278" s="66"/>
      <c r="M278" s="66"/>
      <c r="N278" s="66"/>
      <c r="O278" s="66"/>
      <c r="V278" s="66"/>
      <c r="W278" s="66"/>
      <c r="X278" s="66"/>
      <c r="AE278" s="66"/>
      <c r="AF278" s="66"/>
      <c r="AG278" s="66"/>
    </row>
    <row r="279" spans="4:33" ht="12.75">
      <c r="D279" s="66"/>
      <c r="E279" s="66"/>
      <c r="F279" s="66"/>
      <c r="M279" s="66"/>
      <c r="N279" s="66"/>
      <c r="O279" s="66"/>
      <c r="V279" s="66"/>
      <c r="W279" s="66"/>
      <c r="X279" s="66"/>
      <c r="AE279" s="66"/>
      <c r="AF279" s="66"/>
      <c r="AG279" s="66"/>
    </row>
    <row r="280" spans="4:33" ht="12.75">
      <c r="D280" s="66"/>
      <c r="E280" s="66"/>
      <c r="F280" s="66"/>
      <c r="M280" s="66"/>
      <c r="N280" s="66"/>
      <c r="O280" s="66"/>
      <c r="V280" s="66"/>
      <c r="W280" s="66"/>
      <c r="X280" s="66"/>
      <c r="AE280" s="66"/>
      <c r="AF280" s="66"/>
      <c r="AG280" s="66"/>
    </row>
    <row r="281" spans="4:33" ht="12.75">
      <c r="D281" s="66"/>
      <c r="E281" s="66"/>
      <c r="F281" s="66"/>
      <c r="M281" s="66"/>
      <c r="N281" s="66"/>
      <c r="O281" s="66"/>
      <c r="V281" s="66"/>
      <c r="W281" s="66"/>
      <c r="X281" s="66"/>
      <c r="AE281" s="66"/>
      <c r="AF281" s="66"/>
      <c r="AG281" s="66"/>
    </row>
    <row r="282" spans="4:33" ht="12.75">
      <c r="D282" s="66"/>
      <c r="E282" s="66"/>
      <c r="F282" s="66"/>
      <c r="M282" s="66"/>
      <c r="N282" s="66"/>
      <c r="O282" s="66"/>
      <c r="V282" s="66"/>
      <c r="W282" s="66"/>
      <c r="X282" s="66"/>
      <c r="AE282" s="66"/>
      <c r="AF282" s="66"/>
      <c r="AG282" s="66"/>
    </row>
    <row r="283" spans="4:33" ht="12.75">
      <c r="D283" s="66"/>
      <c r="E283" s="66"/>
      <c r="F283" s="66"/>
      <c r="M283" s="66"/>
      <c r="N283" s="66"/>
      <c r="O283" s="66"/>
      <c r="V283" s="66"/>
      <c r="W283" s="66"/>
      <c r="X283" s="66"/>
      <c r="AE283" s="66"/>
      <c r="AF283" s="66"/>
      <c r="AG283" s="66"/>
    </row>
    <row r="284" spans="4:33" ht="12.75">
      <c r="D284" s="66"/>
      <c r="E284" s="66"/>
      <c r="F284" s="66"/>
      <c r="M284" s="66"/>
      <c r="N284" s="66"/>
      <c r="O284" s="66"/>
      <c r="V284" s="66"/>
      <c r="W284" s="66"/>
      <c r="X284" s="66"/>
      <c r="AE284" s="66"/>
      <c r="AF284" s="66"/>
      <c r="AG284" s="66"/>
    </row>
    <row r="285" spans="4:33" ht="12.75">
      <c r="D285" s="66"/>
      <c r="E285" s="66"/>
      <c r="F285" s="66"/>
      <c r="M285" s="66"/>
      <c r="N285" s="66"/>
      <c r="O285" s="66"/>
      <c r="V285" s="66"/>
      <c r="W285" s="66"/>
      <c r="X285" s="66"/>
      <c r="AE285" s="66"/>
      <c r="AF285" s="66"/>
      <c r="AG285" s="66"/>
    </row>
    <row r="286" spans="4:33" ht="12.75">
      <c r="D286" s="66"/>
      <c r="E286" s="66"/>
      <c r="F286" s="66"/>
      <c r="M286" s="66"/>
      <c r="N286" s="66"/>
      <c r="O286" s="66"/>
      <c r="V286" s="66"/>
      <c r="W286" s="66"/>
      <c r="X286" s="66"/>
      <c r="AE286" s="66"/>
      <c r="AF286" s="66"/>
      <c r="AG286" s="66"/>
    </row>
    <row r="287" spans="4:33" ht="12.75">
      <c r="D287" s="66"/>
      <c r="E287" s="66"/>
      <c r="F287" s="66"/>
      <c r="M287" s="66"/>
      <c r="N287" s="66"/>
      <c r="O287" s="66"/>
      <c r="V287" s="66"/>
      <c r="W287" s="66"/>
      <c r="X287" s="66"/>
      <c r="AE287" s="66"/>
      <c r="AF287" s="66"/>
      <c r="AG287" s="66"/>
    </row>
    <row r="288" spans="4:33" ht="12.75">
      <c r="D288" s="66"/>
      <c r="E288" s="66"/>
      <c r="F288" s="66"/>
      <c r="M288" s="66"/>
      <c r="N288" s="66"/>
      <c r="O288" s="66"/>
      <c r="V288" s="66"/>
      <c r="W288" s="66"/>
      <c r="X288" s="66"/>
      <c r="AE288" s="66"/>
      <c r="AF288" s="66"/>
      <c r="AG288" s="66"/>
    </row>
    <row r="289" spans="4:33" ht="12.75">
      <c r="D289" s="66"/>
      <c r="E289" s="66"/>
      <c r="F289" s="66"/>
      <c r="M289" s="66"/>
      <c r="N289" s="66"/>
      <c r="O289" s="66"/>
      <c r="V289" s="66"/>
      <c r="W289" s="66"/>
      <c r="X289" s="66"/>
      <c r="AE289" s="66"/>
      <c r="AF289" s="66"/>
      <c r="AG289" s="66"/>
    </row>
    <row r="290" spans="4:33" ht="12.75">
      <c r="D290" s="66"/>
      <c r="E290" s="66"/>
      <c r="F290" s="66"/>
      <c r="M290" s="66"/>
      <c r="N290" s="66"/>
      <c r="O290" s="66"/>
      <c r="V290" s="66"/>
      <c r="W290" s="66"/>
      <c r="X290" s="66"/>
      <c r="AE290" s="66"/>
      <c r="AF290" s="66"/>
      <c r="AG290" s="66"/>
    </row>
    <row r="291" spans="4:33" ht="12.75">
      <c r="D291" s="66"/>
      <c r="E291" s="66"/>
      <c r="F291" s="66"/>
      <c r="M291" s="66"/>
      <c r="N291" s="66"/>
      <c r="O291" s="66"/>
      <c r="V291" s="66"/>
      <c r="W291" s="66"/>
      <c r="X291" s="66"/>
      <c r="AE291" s="66"/>
      <c r="AF291" s="66"/>
      <c r="AG291" s="66"/>
    </row>
    <row r="292" spans="4:33" ht="12.75">
      <c r="D292" s="66"/>
      <c r="E292" s="66"/>
      <c r="F292" s="66"/>
      <c r="M292" s="66"/>
      <c r="N292" s="66"/>
      <c r="O292" s="66"/>
      <c r="V292" s="66"/>
      <c r="W292" s="66"/>
      <c r="X292" s="66"/>
      <c r="AE292" s="66"/>
      <c r="AF292" s="66"/>
      <c r="AG292" s="66"/>
    </row>
    <row r="293" spans="4:33" ht="12.75">
      <c r="D293" s="66"/>
      <c r="E293" s="66"/>
      <c r="F293" s="66"/>
      <c r="M293" s="66"/>
      <c r="N293" s="66"/>
      <c r="O293" s="66"/>
      <c r="V293" s="66"/>
      <c r="W293" s="66"/>
      <c r="X293" s="66"/>
      <c r="AE293" s="66"/>
      <c r="AF293" s="66"/>
      <c r="AG293" s="66"/>
    </row>
    <row r="294" spans="4:33" ht="12.75">
      <c r="D294" s="66"/>
      <c r="E294" s="66"/>
      <c r="F294" s="66"/>
      <c r="M294" s="66"/>
      <c r="N294" s="66"/>
      <c r="O294" s="66"/>
      <c r="V294" s="66"/>
      <c r="W294" s="66"/>
      <c r="X294" s="66"/>
      <c r="AE294" s="66"/>
      <c r="AF294" s="66"/>
      <c r="AG294" s="66"/>
    </row>
    <row r="295" spans="4:33" ht="12.75">
      <c r="D295" s="66"/>
      <c r="E295" s="66"/>
      <c r="F295" s="66"/>
      <c r="M295" s="66"/>
      <c r="N295" s="66"/>
      <c r="O295" s="66"/>
      <c r="V295" s="66"/>
      <c r="W295" s="66"/>
      <c r="X295" s="66"/>
      <c r="AE295" s="66"/>
      <c r="AF295" s="66"/>
      <c r="AG295" s="66"/>
    </row>
    <row r="296" spans="4:33" ht="12.75">
      <c r="D296" s="66"/>
      <c r="E296" s="66"/>
      <c r="F296" s="66"/>
      <c r="M296" s="66"/>
      <c r="N296" s="66"/>
      <c r="O296" s="66"/>
      <c r="V296" s="66"/>
      <c r="W296" s="66"/>
      <c r="X296" s="66"/>
      <c r="AE296" s="66"/>
      <c r="AF296" s="66"/>
      <c r="AG296" s="66"/>
    </row>
    <row r="297" spans="4:33" ht="12.75">
      <c r="D297" s="66"/>
      <c r="E297" s="66"/>
      <c r="F297" s="66"/>
      <c r="M297" s="66"/>
      <c r="N297" s="66"/>
      <c r="O297" s="66"/>
      <c r="V297" s="66"/>
      <c r="W297" s="66"/>
      <c r="X297" s="66"/>
      <c r="AE297" s="66"/>
      <c r="AF297" s="66"/>
      <c r="AG297" s="66"/>
    </row>
    <row r="298" spans="4:33" ht="12.75">
      <c r="D298" s="66"/>
      <c r="E298" s="66"/>
      <c r="F298" s="66"/>
      <c r="M298" s="66"/>
      <c r="N298" s="66"/>
      <c r="O298" s="66"/>
      <c r="V298" s="66"/>
      <c r="W298" s="66"/>
      <c r="X298" s="66"/>
      <c r="AE298" s="66"/>
      <c r="AF298" s="66"/>
      <c r="AG298" s="66"/>
    </row>
    <row r="299" spans="4:33" ht="12.75">
      <c r="D299" s="66"/>
      <c r="E299" s="66"/>
      <c r="F299" s="66"/>
      <c r="M299" s="66"/>
      <c r="N299" s="66"/>
      <c r="O299" s="66"/>
      <c r="V299" s="66"/>
      <c r="W299" s="66"/>
      <c r="X299" s="66"/>
      <c r="AE299" s="66"/>
      <c r="AF299" s="66"/>
      <c r="AG299" s="66"/>
    </row>
    <row r="300" spans="4:33" ht="12.75">
      <c r="D300" s="66"/>
      <c r="E300" s="66"/>
      <c r="F300" s="66"/>
      <c r="M300" s="66"/>
      <c r="N300" s="66"/>
      <c r="O300" s="66"/>
      <c r="V300" s="66"/>
      <c r="W300" s="66"/>
      <c r="X300" s="66"/>
      <c r="AE300" s="66"/>
      <c r="AF300" s="66"/>
      <c r="AG300" s="66"/>
    </row>
    <row r="301" spans="4:33" ht="12.75">
      <c r="D301" s="66"/>
      <c r="E301" s="66"/>
      <c r="F301" s="66"/>
      <c r="M301" s="66"/>
      <c r="N301" s="66"/>
      <c r="O301" s="66"/>
      <c r="V301" s="66"/>
      <c r="W301" s="66"/>
      <c r="X301" s="66"/>
      <c r="AE301" s="66"/>
      <c r="AF301" s="66"/>
      <c r="AG301" s="66"/>
    </row>
    <row r="302" spans="4:33" ht="12.75">
      <c r="D302" s="66"/>
      <c r="E302" s="66"/>
      <c r="F302" s="66"/>
      <c r="M302" s="66"/>
      <c r="N302" s="66"/>
      <c r="O302" s="66"/>
      <c r="V302" s="66"/>
      <c r="W302" s="66"/>
      <c r="X302" s="66"/>
      <c r="AE302" s="66"/>
      <c r="AF302" s="66"/>
      <c r="AG302" s="66"/>
    </row>
    <row r="303" spans="4:33" ht="12.75">
      <c r="D303" s="66"/>
      <c r="E303" s="66"/>
      <c r="F303" s="66"/>
      <c r="M303" s="66"/>
      <c r="N303" s="66"/>
      <c r="O303" s="66"/>
      <c r="V303" s="66"/>
      <c r="W303" s="66"/>
      <c r="X303" s="66"/>
      <c r="AE303" s="66"/>
      <c r="AF303" s="66"/>
      <c r="AG303" s="66"/>
    </row>
    <row r="304" spans="4:33" ht="12.75">
      <c r="D304" s="66"/>
      <c r="E304" s="66"/>
      <c r="F304" s="66"/>
      <c r="M304" s="66"/>
      <c r="N304" s="66"/>
      <c r="O304" s="66"/>
      <c r="V304" s="66"/>
      <c r="W304" s="66"/>
      <c r="X304" s="66"/>
      <c r="AE304" s="66"/>
      <c r="AF304" s="66"/>
      <c r="AG304" s="66"/>
    </row>
    <row r="305" spans="4:33" ht="12.75">
      <c r="D305" s="66"/>
      <c r="E305" s="66"/>
      <c r="F305" s="66"/>
      <c r="M305" s="66"/>
      <c r="N305" s="66"/>
      <c r="O305" s="66"/>
      <c r="V305" s="66"/>
      <c r="W305" s="66"/>
      <c r="X305" s="66"/>
      <c r="AE305" s="66"/>
      <c r="AF305" s="66"/>
      <c r="AG305" s="66"/>
    </row>
    <row r="306" spans="4:33" ht="12.75">
      <c r="D306" s="66"/>
      <c r="E306" s="66"/>
      <c r="F306" s="66"/>
      <c r="M306" s="66"/>
      <c r="N306" s="66"/>
      <c r="O306" s="66"/>
      <c r="V306" s="66"/>
      <c r="W306" s="66"/>
      <c r="X306" s="66"/>
      <c r="AE306" s="66"/>
      <c r="AF306" s="66"/>
      <c r="AG306" s="66"/>
    </row>
    <row r="307" spans="4:33" ht="12.75">
      <c r="D307" s="66"/>
      <c r="E307" s="66"/>
      <c r="F307" s="66"/>
      <c r="M307" s="66"/>
      <c r="N307" s="66"/>
      <c r="O307" s="66"/>
      <c r="V307" s="66"/>
      <c r="W307" s="66"/>
      <c r="X307" s="66"/>
      <c r="AE307" s="66"/>
      <c r="AF307" s="66"/>
      <c r="AG307" s="66"/>
    </row>
    <row r="308" spans="4:33" ht="12.75">
      <c r="D308" s="66"/>
      <c r="E308" s="66"/>
      <c r="F308" s="66"/>
      <c r="M308" s="66"/>
      <c r="N308" s="66"/>
      <c r="O308" s="66"/>
      <c r="V308" s="66"/>
      <c r="W308" s="66"/>
      <c r="X308" s="66"/>
      <c r="AE308" s="66"/>
      <c r="AF308" s="66"/>
      <c r="AG308" s="66"/>
    </row>
    <row r="309" spans="4:33" ht="12.75">
      <c r="D309" s="66"/>
      <c r="E309" s="66"/>
      <c r="F309" s="66"/>
      <c r="M309" s="66"/>
      <c r="N309" s="66"/>
      <c r="O309" s="66"/>
      <c r="V309" s="66"/>
      <c r="W309" s="66"/>
      <c r="X309" s="66"/>
      <c r="AE309" s="66"/>
      <c r="AF309" s="66"/>
      <c r="AG309" s="66"/>
    </row>
    <row r="310" spans="4:33" ht="12.75">
      <c r="D310" s="66"/>
      <c r="E310" s="66"/>
      <c r="F310" s="66"/>
      <c r="M310" s="66"/>
      <c r="N310" s="66"/>
      <c r="O310" s="66"/>
      <c r="V310" s="66"/>
      <c r="W310" s="66"/>
      <c r="X310" s="66"/>
      <c r="AE310" s="66"/>
      <c r="AF310" s="66"/>
      <c r="AG310" s="66"/>
    </row>
    <row r="311" spans="4:33" ht="12.75">
      <c r="D311" s="66"/>
      <c r="E311" s="66"/>
      <c r="F311" s="66"/>
      <c r="M311" s="66"/>
      <c r="N311" s="66"/>
      <c r="O311" s="66"/>
      <c r="V311" s="66"/>
      <c r="W311" s="66"/>
      <c r="X311" s="66"/>
      <c r="AE311" s="66"/>
      <c r="AF311" s="66"/>
      <c r="AG311" s="66"/>
    </row>
    <row r="312" spans="4:33" ht="12.75">
      <c r="D312" s="66"/>
      <c r="E312" s="66"/>
      <c r="F312" s="66"/>
      <c r="M312" s="66"/>
      <c r="N312" s="66"/>
      <c r="O312" s="66"/>
      <c r="V312" s="66"/>
      <c r="W312" s="66"/>
      <c r="X312" s="66"/>
      <c r="AE312" s="66"/>
      <c r="AF312" s="66"/>
      <c r="AG312" s="66"/>
    </row>
    <row r="313" spans="4:33" ht="12.75">
      <c r="D313" s="66"/>
      <c r="E313" s="66"/>
      <c r="F313" s="66"/>
      <c r="M313" s="66"/>
      <c r="N313" s="66"/>
      <c r="O313" s="66"/>
      <c r="V313" s="66"/>
      <c r="W313" s="66"/>
      <c r="X313" s="66"/>
      <c r="AE313" s="66"/>
      <c r="AF313" s="66"/>
      <c r="AG313" s="66"/>
    </row>
    <row r="314" spans="4:33" ht="12.75">
      <c r="D314" s="66"/>
      <c r="E314" s="66"/>
      <c r="F314" s="66"/>
      <c r="M314" s="66"/>
      <c r="N314" s="66"/>
      <c r="O314" s="66"/>
      <c r="V314" s="66"/>
      <c r="W314" s="66"/>
      <c r="X314" s="66"/>
      <c r="AE314" s="66"/>
      <c r="AF314" s="66"/>
      <c r="AG314" s="66"/>
    </row>
    <row r="315" spans="4:33" ht="12.75">
      <c r="D315" s="66"/>
      <c r="E315" s="66"/>
      <c r="F315" s="66"/>
      <c r="M315" s="66"/>
      <c r="N315" s="66"/>
      <c r="O315" s="66"/>
      <c r="V315" s="66"/>
      <c r="W315" s="66"/>
      <c r="X315" s="66"/>
      <c r="AE315" s="66"/>
      <c r="AF315" s="66"/>
      <c r="AG315" s="66"/>
    </row>
    <row r="316" spans="4:33" ht="12.75">
      <c r="D316" s="66"/>
      <c r="E316" s="66"/>
      <c r="F316" s="66"/>
      <c r="M316" s="66"/>
      <c r="N316" s="66"/>
      <c r="O316" s="66"/>
      <c r="V316" s="66"/>
      <c r="W316" s="66"/>
      <c r="X316" s="66"/>
      <c r="AE316" s="66"/>
      <c r="AF316" s="66"/>
      <c r="AG316" s="66"/>
    </row>
    <row r="317" spans="4:33" ht="12.75">
      <c r="D317" s="66"/>
      <c r="E317" s="66"/>
      <c r="F317" s="66"/>
      <c r="M317" s="66"/>
      <c r="N317" s="66"/>
      <c r="O317" s="66"/>
      <c r="V317" s="66"/>
      <c r="W317" s="66"/>
      <c r="X317" s="66"/>
      <c r="AE317" s="66"/>
      <c r="AF317" s="66"/>
      <c r="AG317" s="66"/>
    </row>
    <row r="318" spans="4:33" ht="12.75">
      <c r="D318" s="66"/>
      <c r="E318" s="66"/>
      <c r="F318" s="66"/>
      <c r="M318" s="66"/>
      <c r="N318" s="66"/>
      <c r="O318" s="66"/>
      <c r="V318" s="66"/>
      <c r="W318" s="66"/>
      <c r="X318" s="66"/>
      <c r="AE318" s="66"/>
      <c r="AF318" s="66"/>
      <c r="AG318" s="66"/>
    </row>
    <row r="319" spans="4:33" ht="12.75">
      <c r="D319" s="66"/>
      <c r="E319" s="66"/>
      <c r="F319" s="66"/>
      <c r="M319" s="66"/>
      <c r="N319" s="66"/>
      <c r="O319" s="66"/>
      <c r="V319" s="66"/>
      <c r="W319" s="66"/>
      <c r="X319" s="66"/>
      <c r="AE319" s="66"/>
      <c r="AF319" s="66"/>
      <c r="AG319" s="66"/>
    </row>
    <row r="320" spans="4:33" ht="12.75">
      <c r="D320" s="66"/>
      <c r="E320" s="66"/>
      <c r="F320" s="66"/>
      <c r="M320" s="66"/>
      <c r="N320" s="66"/>
      <c r="O320" s="66"/>
      <c r="V320" s="66"/>
      <c r="W320" s="66"/>
      <c r="X320" s="66"/>
      <c r="AE320" s="66"/>
      <c r="AF320" s="66"/>
      <c r="AG320" s="66"/>
    </row>
    <row r="321" spans="4:33" ht="12.75">
      <c r="D321" s="66"/>
      <c r="E321" s="66"/>
      <c r="F321" s="66"/>
      <c r="M321" s="66"/>
      <c r="N321" s="66"/>
      <c r="O321" s="66"/>
      <c r="V321" s="66"/>
      <c r="W321" s="66"/>
      <c r="X321" s="66"/>
      <c r="AE321" s="66"/>
      <c r="AF321" s="66"/>
      <c r="AG321" s="66"/>
    </row>
    <row r="322" spans="4:33" ht="12.75">
      <c r="D322" s="66"/>
      <c r="E322" s="66"/>
      <c r="F322" s="66"/>
      <c r="M322" s="66"/>
      <c r="N322" s="66"/>
      <c r="O322" s="66"/>
      <c r="V322" s="66"/>
      <c r="W322" s="66"/>
      <c r="X322" s="66"/>
      <c r="AE322" s="66"/>
      <c r="AF322" s="66"/>
      <c r="AG322" s="66"/>
    </row>
    <row r="323" spans="4:33" ht="12.75">
      <c r="D323" s="66"/>
      <c r="E323" s="66"/>
      <c r="F323" s="66"/>
      <c r="M323" s="66"/>
      <c r="N323" s="66"/>
      <c r="O323" s="66"/>
      <c r="V323" s="66"/>
      <c r="W323" s="66"/>
      <c r="X323" s="66"/>
      <c r="AE323" s="66"/>
      <c r="AF323" s="66"/>
      <c r="AG323" s="66"/>
    </row>
    <row r="324" spans="4:33" ht="12.75">
      <c r="D324" s="66"/>
      <c r="E324" s="66"/>
      <c r="F324" s="66"/>
      <c r="M324" s="66"/>
      <c r="N324" s="66"/>
      <c r="O324" s="66"/>
      <c r="V324" s="66"/>
      <c r="W324" s="66"/>
      <c r="X324" s="66"/>
      <c r="AE324" s="66"/>
      <c r="AF324" s="66"/>
      <c r="AG324" s="66"/>
    </row>
    <row r="325" spans="4:33" ht="12.75">
      <c r="D325" s="66"/>
      <c r="E325" s="66"/>
      <c r="F325" s="66"/>
      <c r="M325" s="66"/>
      <c r="N325" s="66"/>
      <c r="O325" s="66"/>
      <c r="V325" s="66"/>
      <c r="W325" s="66"/>
      <c r="X325" s="66"/>
      <c r="AE325" s="66"/>
      <c r="AF325" s="66"/>
      <c r="AG325" s="66"/>
    </row>
    <row r="326" spans="4:33" ht="12.75">
      <c r="D326" s="66"/>
      <c r="E326" s="66"/>
      <c r="F326" s="66"/>
      <c r="M326" s="66"/>
      <c r="N326" s="66"/>
      <c r="O326" s="66"/>
      <c r="V326" s="66"/>
      <c r="W326" s="66"/>
      <c r="X326" s="66"/>
      <c r="AE326" s="66"/>
      <c r="AF326" s="66"/>
      <c r="AG326" s="66"/>
    </row>
    <row r="327" spans="4:33" ht="12.75">
      <c r="D327" s="66"/>
      <c r="E327" s="66"/>
      <c r="F327" s="66"/>
      <c r="M327" s="66"/>
      <c r="N327" s="66"/>
      <c r="O327" s="66"/>
      <c r="V327" s="66"/>
      <c r="W327" s="66"/>
      <c r="X327" s="66"/>
      <c r="AE327" s="66"/>
      <c r="AF327" s="66"/>
      <c r="AG327" s="66"/>
    </row>
    <row r="328" spans="4:33" ht="12.75">
      <c r="D328" s="66"/>
      <c r="E328" s="66"/>
      <c r="F328" s="66"/>
      <c r="M328" s="66"/>
      <c r="N328" s="66"/>
      <c r="O328" s="66"/>
      <c r="V328" s="66"/>
      <c r="W328" s="66"/>
      <c r="X328" s="66"/>
      <c r="AE328" s="66"/>
      <c r="AF328" s="66"/>
      <c r="AG328" s="66"/>
    </row>
    <row r="329" spans="4:33" ht="12.75">
      <c r="D329" s="66"/>
      <c r="E329" s="66"/>
      <c r="F329" s="66"/>
      <c r="M329" s="66"/>
      <c r="N329" s="66"/>
      <c r="O329" s="66"/>
      <c r="V329" s="66"/>
      <c r="W329" s="66"/>
      <c r="X329" s="66"/>
      <c r="AE329" s="66"/>
      <c r="AF329" s="66"/>
      <c r="AG329" s="66"/>
    </row>
    <row r="330" spans="4:33" ht="12.75">
      <c r="D330" s="66"/>
      <c r="E330" s="66"/>
      <c r="F330" s="66"/>
      <c r="M330" s="66"/>
      <c r="N330" s="66"/>
      <c r="O330" s="66"/>
      <c r="V330" s="66"/>
      <c r="W330" s="66"/>
      <c r="X330" s="66"/>
      <c r="AE330" s="66"/>
      <c r="AF330" s="66"/>
      <c r="AG330" s="66"/>
    </row>
    <row r="331" spans="4:33" ht="12.75">
      <c r="D331" s="66"/>
      <c r="E331" s="66"/>
      <c r="F331" s="66"/>
      <c r="M331" s="66"/>
      <c r="N331" s="66"/>
      <c r="O331" s="66"/>
      <c r="V331" s="66"/>
      <c r="W331" s="66"/>
      <c r="X331" s="66"/>
      <c r="AE331" s="66"/>
      <c r="AF331" s="66"/>
      <c r="AG331" s="66"/>
    </row>
    <row r="332" spans="4:33" ht="12.75">
      <c r="D332" s="66"/>
      <c r="E332" s="66"/>
      <c r="F332" s="66"/>
      <c r="M332" s="66"/>
      <c r="N332" s="66"/>
      <c r="O332" s="66"/>
      <c r="V332" s="66"/>
      <c r="W332" s="66"/>
      <c r="X332" s="66"/>
      <c r="AE332" s="66"/>
      <c r="AF332" s="66"/>
      <c r="AG332" s="66"/>
    </row>
    <row r="333" spans="4:33" ht="12.75">
      <c r="D333" s="66"/>
      <c r="E333" s="66"/>
      <c r="F333" s="66"/>
      <c r="M333" s="66"/>
      <c r="N333" s="66"/>
      <c r="O333" s="66"/>
      <c r="V333" s="66"/>
      <c r="W333" s="66"/>
      <c r="X333" s="66"/>
      <c r="AE333" s="66"/>
      <c r="AF333" s="66"/>
      <c r="AG333" s="66"/>
    </row>
    <row r="334" spans="4:33" ht="12.75">
      <c r="D334" s="66"/>
      <c r="E334" s="66"/>
      <c r="F334" s="66"/>
      <c r="M334" s="66"/>
      <c r="N334" s="66"/>
      <c r="O334" s="66"/>
      <c r="V334" s="66"/>
      <c r="W334" s="66"/>
      <c r="X334" s="66"/>
      <c r="AE334" s="66"/>
      <c r="AF334" s="66"/>
      <c r="AG334" s="66"/>
    </row>
    <row r="335" spans="4:33" ht="12.75">
      <c r="D335" s="66"/>
      <c r="E335" s="66"/>
      <c r="F335" s="66"/>
      <c r="M335" s="66"/>
      <c r="N335" s="66"/>
      <c r="O335" s="66"/>
      <c r="V335" s="66"/>
      <c r="W335" s="66"/>
      <c r="X335" s="66"/>
      <c r="AE335" s="66"/>
      <c r="AF335" s="66"/>
      <c r="AG335" s="66"/>
    </row>
    <row r="336" spans="4:33" ht="12.75">
      <c r="D336" s="66"/>
      <c r="E336" s="66"/>
      <c r="F336" s="66"/>
      <c r="M336" s="66"/>
      <c r="N336" s="66"/>
      <c r="O336" s="66"/>
      <c r="V336" s="66"/>
      <c r="W336" s="66"/>
      <c r="X336" s="66"/>
      <c r="AE336" s="66"/>
      <c r="AF336" s="66"/>
      <c r="AG336" s="66"/>
    </row>
    <row r="337" spans="4:33" ht="12.75">
      <c r="D337" s="66"/>
      <c r="E337" s="66"/>
      <c r="F337" s="66"/>
      <c r="M337" s="66"/>
      <c r="N337" s="66"/>
      <c r="O337" s="66"/>
      <c r="V337" s="66"/>
      <c r="W337" s="66"/>
      <c r="X337" s="66"/>
      <c r="AE337" s="66"/>
      <c r="AF337" s="66"/>
      <c r="AG337" s="66"/>
    </row>
    <row r="338" spans="4:33" ht="12.75">
      <c r="D338" s="66"/>
      <c r="E338" s="66"/>
      <c r="F338" s="66"/>
      <c r="M338" s="66"/>
      <c r="N338" s="66"/>
      <c r="O338" s="66"/>
      <c r="V338" s="66"/>
      <c r="W338" s="66"/>
      <c r="X338" s="66"/>
      <c r="AE338" s="66"/>
      <c r="AF338" s="66"/>
      <c r="AG338" s="66"/>
    </row>
    <row r="339" spans="4:33" ht="12.75">
      <c r="D339" s="66"/>
      <c r="E339" s="66"/>
      <c r="F339" s="66"/>
      <c r="M339" s="66"/>
      <c r="N339" s="66"/>
      <c r="O339" s="66"/>
      <c r="V339" s="66"/>
      <c r="W339" s="66"/>
      <c r="X339" s="66"/>
      <c r="AE339" s="66"/>
      <c r="AF339" s="66"/>
      <c r="AG339" s="66"/>
    </row>
    <row r="340" spans="4:33" ht="12.75">
      <c r="D340" s="66"/>
      <c r="E340" s="66"/>
      <c r="F340" s="66"/>
      <c r="M340" s="66"/>
      <c r="N340" s="66"/>
      <c r="O340" s="66"/>
      <c r="V340" s="66"/>
      <c r="W340" s="66"/>
      <c r="X340" s="66"/>
      <c r="AE340" s="66"/>
      <c r="AF340" s="66"/>
      <c r="AG340" s="66"/>
    </row>
    <row r="341" spans="4:33" ht="12.75">
      <c r="D341" s="66"/>
      <c r="E341" s="66"/>
      <c r="F341" s="66"/>
      <c r="M341" s="66"/>
      <c r="N341" s="66"/>
      <c r="O341" s="66"/>
      <c r="V341" s="66"/>
      <c r="W341" s="66"/>
      <c r="X341" s="66"/>
      <c r="AE341" s="66"/>
      <c r="AF341" s="66"/>
      <c r="AG341" s="66"/>
    </row>
    <row r="342" spans="4:33" ht="12.75">
      <c r="D342" s="66"/>
      <c r="E342" s="66"/>
      <c r="F342" s="66"/>
      <c r="M342" s="66"/>
      <c r="N342" s="66"/>
      <c r="O342" s="66"/>
      <c r="V342" s="66"/>
      <c r="W342" s="66"/>
      <c r="X342" s="66"/>
      <c r="AE342" s="66"/>
      <c r="AF342" s="66"/>
      <c r="AG342" s="66"/>
    </row>
    <row r="343" spans="4:33" ht="12.75">
      <c r="D343" s="66"/>
      <c r="E343" s="66"/>
      <c r="F343" s="66"/>
      <c r="M343" s="66"/>
      <c r="N343" s="66"/>
      <c r="O343" s="66"/>
      <c r="V343" s="66"/>
      <c r="W343" s="66"/>
      <c r="X343" s="66"/>
      <c r="AE343" s="66"/>
      <c r="AF343" s="66"/>
      <c r="AG343" s="66"/>
    </row>
    <row r="344" spans="4:33" ht="12.75">
      <c r="D344" s="66"/>
      <c r="E344" s="66"/>
      <c r="F344" s="66"/>
      <c r="M344" s="66"/>
      <c r="N344" s="66"/>
      <c r="O344" s="66"/>
      <c r="V344" s="66"/>
      <c r="W344" s="66"/>
      <c r="X344" s="66"/>
      <c r="AE344" s="66"/>
      <c r="AF344" s="66"/>
      <c r="AG344" s="66"/>
    </row>
    <row r="345" spans="4:33" ht="12.75">
      <c r="D345" s="66"/>
      <c r="E345" s="66"/>
      <c r="F345" s="66"/>
      <c r="M345" s="66"/>
      <c r="N345" s="66"/>
      <c r="O345" s="66"/>
      <c r="V345" s="66"/>
      <c r="W345" s="66"/>
      <c r="X345" s="66"/>
      <c r="AE345" s="66"/>
      <c r="AF345" s="66"/>
      <c r="AG345" s="66"/>
    </row>
    <row r="346" spans="4:33" ht="12.75">
      <c r="D346" s="66"/>
      <c r="E346" s="66"/>
      <c r="F346" s="66"/>
      <c r="M346" s="66"/>
      <c r="N346" s="66"/>
      <c r="O346" s="66"/>
      <c r="V346" s="66"/>
      <c r="W346" s="66"/>
      <c r="X346" s="66"/>
      <c r="AE346" s="66"/>
      <c r="AF346" s="66"/>
      <c r="AG346" s="66"/>
    </row>
    <row r="347" spans="4:33" ht="12.75">
      <c r="D347" s="66"/>
      <c r="E347" s="66"/>
      <c r="F347" s="66"/>
      <c r="M347" s="66"/>
      <c r="N347" s="66"/>
      <c r="O347" s="66"/>
      <c r="V347" s="66"/>
      <c r="W347" s="66"/>
      <c r="X347" s="66"/>
      <c r="AE347" s="66"/>
      <c r="AF347" s="66"/>
      <c r="AG347" s="66"/>
    </row>
    <row r="348" spans="4:33" ht="12.75">
      <c r="D348" s="66"/>
      <c r="E348" s="66"/>
      <c r="F348" s="66"/>
      <c r="M348" s="66"/>
      <c r="N348" s="66"/>
      <c r="O348" s="66"/>
      <c r="V348" s="66"/>
      <c r="W348" s="66"/>
      <c r="X348" s="66"/>
      <c r="AE348" s="66"/>
      <c r="AF348" s="66"/>
      <c r="AG348" s="66"/>
    </row>
    <row r="349" spans="4:33" ht="12.75">
      <c r="D349" s="66"/>
      <c r="E349" s="66"/>
      <c r="F349" s="66"/>
      <c r="M349" s="66"/>
      <c r="N349" s="66"/>
      <c r="O349" s="66"/>
      <c r="V349" s="66"/>
      <c r="W349" s="66"/>
      <c r="X349" s="66"/>
      <c r="AE349" s="66"/>
      <c r="AF349" s="66"/>
      <c r="AG349" s="66"/>
    </row>
    <row r="350" spans="4:33" ht="12.75">
      <c r="D350" s="66"/>
      <c r="E350" s="66"/>
      <c r="F350" s="66"/>
      <c r="M350" s="66"/>
      <c r="N350" s="66"/>
      <c r="O350" s="66"/>
      <c r="V350" s="66"/>
      <c r="W350" s="66"/>
      <c r="X350" s="66"/>
      <c r="AE350" s="66"/>
      <c r="AF350" s="66"/>
      <c r="AG350" s="66"/>
    </row>
    <row r="351" spans="4:33" ht="12.75">
      <c r="D351" s="66"/>
      <c r="E351" s="66"/>
      <c r="F351" s="66"/>
      <c r="M351" s="66"/>
      <c r="N351" s="66"/>
      <c r="O351" s="66"/>
      <c r="V351" s="66"/>
      <c r="W351" s="66"/>
      <c r="X351" s="66"/>
      <c r="AE351" s="66"/>
      <c r="AF351" s="66"/>
      <c r="AG351" s="66"/>
    </row>
    <row r="352" spans="4:33" ht="12.75">
      <c r="D352" s="66"/>
      <c r="E352" s="66"/>
      <c r="F352" s="66"/>
      <c r="M352" s="66"/>
      <c r="N352" s="66"/>
      <c r="O352" s="66"/>
      <c r="V352" s="66"/>
      <c r="W352" s="66"/>
      <c r="X352" s="66"/>
      <c r="AE352" s="66"/>
      <c r="AF352" s="66"/>
      <c r="AG352" s="66"/>
    </row>
    <row r="353" spans="4:33" ht="12.75">
      <c r="D353" s="66"/>
      <c r="E353" s="66"/>
      <c r="F353" s="66"/>
      <c r="M353" s="66"/>
      <c r="N353" s="66"/>
      <c r="O353" s="66"/>
      <c r="V353" s="66"/>
      <c r="W353" s="66"/>
      <c r="X353" s="66"/>
      <c r="AE353" s="66"/>
      <c r="AF353" s="66"/>
      <c r="AG353" s="66"/>
    </row>
    <row r="354" spans="4:33" ht="12.75">
      <c r="D354" s="66"/>
      <c r="E354" s="66"/>
      <c r="F354" s="66"/>
      <c r="M354" s="66"/>
      <c r="N354" s="66"/>
      <c r="O354" s="66"/>
      <c r="V354" s="66"/>
      <c r="W354" s="66"/>
      <c r="X354" s="66"/>
      <c r="AE354" s="66"/>
      <c r="AF354" s="66"/>
      <c r="AG354" s="66"/>
    </row>
    <row r="355" spans="4:33" ht="12.75">
      <c r="D355" s="66"/>
      <c r="E355" s="66"/>
      <c r="F355" s="66"/>
      <c r="M355" s="66"/>
      <c r="N355" s="66"/>
      <c r="O355" s="66"/>
      <c r="V355" s="66"/>
      <c r="W355" s="66"/>
      <c r="X355" s="66"/>
      <c r="AE355" s="66"/>
      <c r="AF355" s="66"/>
      <c r="AG355" s="66"/>
    </row>
    <row r="356" spans="4:33" ht="12.75">
      <c r="D356" s="66"/>
      <c r="E356" s="66"/>
      <c r="F356" s="66"/>
      <c r="M356" s="66"/>
      <c r="N356" s="66"/>
      <c r="O356" s="66"/>
      <c r="V356" s="66"/>
      <c r="W356" s="66"/>
      <c r="X356" s="66"/>
      <c r="AE356" s="66"/>
      <c r="AF356" s="66"/>
      <c r="AG356" s="66"/>
    </row>
    <row r="357" spans="4:33" ht="12.75">
      <c r="D357" s="66"/>
      <c r="E357" s="66"/>
      <c r="F357" s="66"/>
      <c r="M357" s="66"/>
      <c r="N357" s="66"/>
      <c r="O357" s="66"/>
      <c r="V357" s="66"/>
      <c r="W357" s="66"/>
      <c r="X357" s="66"/>
      <c r="AE357" s="66"/>
      <c r="AF357" s="66"/>
      <c r="AG357" s="66"/>
    </row>
    <row r="358" spans="4:33" ht="12.75">
      <c r="D358" s="66"/>
      <c r="E358" s="66"/>
      <c r="F358" s="66"/>
      <c r="M358" s="66"/>
      <c r="N358" s="66"/>
      <c r="O358" s="66"/>
      <c r="V358" s="66"/>
      <c r="W358" s="66"/>
      <c r="X358" s="66"/>
      <c r="AE358" s="66"/>
      <c r="AF358" s="66"/>
      <c r="AG358" s="66"/>
    </row>
    <row r="359" spans="4:33" ht="12.75">
      <c r="D359" s="66"/>
      <c r="E359" s="66"/>
      <c r="F359" s="66"/>
      <c r="M359" s="66"/>
      <c r="N359" s="66"/>
      <c r="O359" s="66"/>
      <c r="V359" s="66"/>
      <c r="W359" s="66"/>
      <c r="X359" s="66"/>
      <c r="AE359" s="66"/>
      <c r="AF359" s="66"/>
      <c r="AG359" s="66"/>
    </row>
    <row r="360" spans="4:33" ht="12.75">
      <c r="D360" s="66"/>
      <c r="E360" s="66"/>
      <c r="F360" s="66"/>
      <c r="M360" s="66"/>
      <c r="N360" s="66"/>
      <c r="O360" s="66"/>
      <c r="V360" s="66"/>
      <c r="W360" s="66"/>
      <c r="X360" s="66"/>
      <c r="AE360" s="66"/>
      <c r="AF360" s="66"/>
      <c r="AG360" s="66"/>
    </row>
    <row r="361" spans="4:33" ht="12.75">
      <c r="D361" s="66"/>
      <c r="E361" s="66"/>
      <c r="F361" s="66"/>
      <c r="M361" s="66"/>
      <c r="N361" s="66"/>
      <c r="O361" s="66"/>
      <c r="V361" s="66"/>
      <c r="W361" s="66"/>
      <c r="X361" s="66"/>
      <c r="AE361" s="66"/>
      <c r="AF361" s="66"/>
      <c r="AG361" s="66"/>
    </row>
    <row r="362" spans="4:33" ht="12.75">
      <c r="D362" s="66"/>
      <c r="E362" s="66"/>
      <c r="F362" s="66"/>
      <c r="M362" s="66"/>
      <c r="N362" s="66"/>
      <c r="O362" s="66"/>
      <c r="V362" s="66"/>
      <c r="W362" s="66"/>
      <c r="X362" s="66"/>
      <c r="AE362" s="66"/>
      <c r="AF362" s="66"/>
      <c r="AG362" s="66"/>
    </row>
    <row r="363" spans="4:33" ht="12.75">
      <c r="D363" s="66"/>
      <c r="E363" s="66"/>
      <c r="F363" s="66"/>
      <c r="M363" s="66"/>
      <c r="N363" s="66"/>
      <c r="O363" s="66"/>
      <c r="V363" s="66"/>
      <c r="W363" s="66"/>
      <c r="X363" s="66"/>
      <c r="AE363" s="66"/>
      <c r="AF363" s="66"/>
      <c r="AG363" s="66"/>
    </row>
    <row r="364" spans="4:33" ht="12.75">
      <c r="D364" s="66"/>
      <c r="E364" s="66"/>
      <c r="F364" s="66"/>
      <c r="M364" s="66"/>
      <c r="N364" s="66"/>
      <c r="O364" s="66"/>
      <c r="V364" s="66"/>
      <c r="W364" s="66"/>
      <c r="X364" s="66"/>
      <c r="AE364" s="66"/>
      <c r="AF364" s="66"/>
      <c r="AG364" s="66"/>
    </row>
    <row r="365" spans="4:33" ht="12.75">
      <c r="D365" s="66"/>
      <c r="E365" s="66"/>
      <c r="F365" s="66"/>
      <c r="M365" s="66"/>
      <c r="N365" s="66"/>
      <c r="O365" s="66"/>
      <c r="V365" s="66"/>
      <c r="W365" s="66"/>
      <c r="X365" s="66"/>
      <c r="AE365" s="66"/>
      <c r="AF365" s="66"/>
      <c r="AG365" s="66"/>
    </row>
    <row r="366" spans="4:33" ht="12.75">
      <c r="D366" s="66"/>
      <c r="E366" s="66"/>
      <c r="F366" s="66"/>
      <c r="M366" s="66"/>
      <c r="N366" s="66"/>
      <c r="O366" s="66"/>
      <c r="V366" s="66"/>
      <c r="W366" s="66"/>
      <c r="X366" s="66"/>
      <c r="AE366" s="66"/>
      <c r="AF366" s="66"/>
      <c r="AG366" s="66"/>
    </row>
    <row r="367" spans="4:33" ht="12.75">
      <c r="D367" s="66"/>
      <c r="E367" s="66"/>
      <c r="F367" s="66"/>
      <c r="M367" s="66"/>
      <c r="N367" s="66"/>
      <c r="O367" s="66"/>
      <c r="V367" s="66"/>
      <c r="W367" s="66"/>
      <c r="X367" s="66"/>
      <c r="AE367" s="66"/>
      <c r="AF367" s="66"/>
      <c r="AG367" s="66"/>
    </row>
    <row r="368" spans="4:33" ht="12.75">
      <c r="D368" s="66"/>
      <c r="E368" s="66"/>
      <c r="F368" s="66"/>
      <c r="M368" s="66"/>
      <c r="N368" s="66"/>
      <c r="O368" s="66"/>
      <c r="V368" s="66"/>
      <c r="W368" s="66"/>
      <c r="X368" s="66"/>
      <c r="AE368" s="66"/>
      <c r="AF368" s="66"/>
      <c r="AG368" s="66"/>
    </row>
    <row r="369" spans="4:33" ht="12.75">
      <c r="D369" s="66"/>
      <c r="E369" s="66"/>
      <c r="F369" s="66"/>
      <c r="M369" s="66"/>
      <c r="N369" s="66"/>
      <c r="O369" s="66"/>
      <c r="V369" s="66"/>
      <c r="W369" s="66"/>
      <c r="X369" s="66"/>
      <c r="AE369" s="66"/>
      <c r="AF369" s="66"/>
      <c r="AG369" s="66"/>
    </row>
    <row r="370" spans="4:33" ht="12.75">
      <c r="D370" s="66"/>
      <c r="E370" s="66"/>
      <c r="F370" s="66"/>
      <c r="M370" s="66"/>
      <c r="N370" s="66"/>
      <c r="O370" s="66"/>
      <c r="V370" s="66"/>
      <c r="W370" s="66"/>
      <c r="X370" s="66"/>
      <c r="AE370" s="66"/>
      <c r="AF370" s="66"/>
      <c r="AG370" s="66"/>
    </row>
    <row r="371" spans="4:33" ht="12.75">
      <c r="D371" s="66"/>
      <c r="E371" s="66"/>
      <c r="F371" s="66"/>
      <c r="M371" s="66"/>
      <c r="N371" s="66"/>
      <c r="O371" s="66"/>
      <c r="V371" s="66"/>
      <c r="W371" s="66"/>
      <c r="X371" s="66"/>
      <c r="AE371" s="66"/>
      <c r="AF371" s="66"/>
      <c r="AG371" s="66"/>
    </row>
    <row r="372" spans="4:33" ht="12.75">
      <c r="D372" s="66"/>
      <c r="E372" s="66"/>
      <c r="F372" s="66"/>
      <c r="M372" s="66"/>
      <c r="N372" s="66"/>
      <c r="O372" s="66"/>
      <c r="V372" s="66"/>
      <c r="W372" s="66"/>
      <c r="X372" s="66"/>
      <c r="AE372" s="66"/>
      <c r="AF372" s="66"/>
      <c r="AG372" s="66"/>
    </row>
    <row r="373" spans="4:33" ht="12.75">
      <c r="D373" s="66"/>
      <c r="E373" s="66"/>
      <c r="F373" s="66"/>
      <c r="M373" s="66"/>
      <c r="N373" s="66"/>
      <c r="O373" s="66"/>
      <c r="V373" s="66"/>
      <c r="W373" s="66"/>
      <c r="X373" s="66"/>
      <c r="AE373" s="66"/>
      <c r="AF373" s="66"/>
      <c r="AG373" s="66"/>
    </row>
    <row r="374" spans="4:33" ht="12.75">
      <c r="D374" s="66"/>
      <c r="E374" s="66"/>
      <c r="F374" s="66"/>
      <c r="M374" s="66"/>
      <c r="N374" s="66"/>
      <c r="O374" s="66"/>
      <c r="V374" s="66"/>
      <c r="W374" s="66"/>
      <c r="X374" s="66"/>
      <c r="AE374" s="66"/>
      <c r="AF374" s="66"/>
      <c r="AG374" s="66"/>
    </row>
    <row r="375" spans="4:33" ht="12.75">
      <c r="D375" s="66"/>
      <c r="E375" s="66"/>
      <c r="F375" s="66"/>
      <c r="M375" s="66"/>
      <c r="N375" s="66"/>
      <c r="O375" s="66"/>
      <c r="V375" s="66"/>
      <c r="W375" s="66"/>
      <c r="X375" s="66"/>
      <c r="AE375" s="66"/>
      <c r="AF375" s="66"/>
      <c r="AG375" s="66"/>
    </row>
    <row r="376" spans="4:33" ht="12.75">
      <c r="D376" s="66"/>
      <c r="E376" s="66"/>
      <c r="F376" s="66"/>
      <c r="M376" s="66"/>
      <c r="N376" s="66"/>
      <c r="O376" s="66"/>
      <c r="V376" s="66"/>
      <c r="W376" s="66"/>
      <c r="X376" s="66"/>
      <c r="AE376" s="66"/>
      <c r="AF376" s="66"/>
      <c r="AG376" s="66"/>
    </row>
    <row r="377" spans="4:33" ht="12.75">
      <c r="D377" s="66"/>
      <c r="E377" s="66"/>
      <c r="F377" s="66"/>
      <c r="M377" s="66"/>
      <c r="N377" s="66"/>
      <c r="O377" s="66"/>
      <c r="V377" s="66"/>
      <c r="W377" s="66"/>
      <c r="X377" s="66"/>
      <c r="AE377" s="66"/>
      <c r="AF377" s="66"/>
      <c r="AG377" s="66"/>
    </row>
    <row r="378" spans="4:33" ht="12.75">
      <c r="D378" s="66"/>
      <c r="E378" s="66"/>
      <c r="F378" s="66"/>
      <c r="M378" s="66"/>
      <c r="N378" s="66"/>
      <c r="O378" s="66"/>
      <c r="V378" s="66"/>
      <c r="W378" s="66"/>
      <c r="X378" s="66"/>
      <c r="AE378" s="66"/>
      <c r="AF378" s="66"/>
      <c r="AG378" s="66"/>
    </row>
    <row r="379" spans="4:33" ht="12.75">
      <c r="D379" s="66"/>
      <c r="E379" s="66"/>
      <c r="F379" s="66"/>
      <c r="M379" s="66"/>
      <c r="N379" s="66"/>
      <c r="O379" s="66"/>
      <c r="V379" s="66"/>
      <c r="W379" s="66"/>
      <c r="X379" s="66"/>
      <c r="AE379" s="66"/>
      <c r="AF379" s="66"/>
      <c r="AG379" s="66"/>
    </row>
    <row r="380" spans="4:33" ht="12.75">
      <c r="D380" s="66"/>
      <c r="E380" s="66"/>
      <c r="F380" s="66"/>
      <c r="M380" s="66"/>
      <c r="N380" s="66"/>
      <c r="O380" s="66"/>
      <c r="V380" s="66"/>
      <c r="W380" s="66"/>
      <c r="X380" s="66"/>
      <c r="AE380" s="66"/>
      <c r="AF380" s="66"/>
      <c r="AG380" s="66"/>
    </row>
    <row r="381" spans="4:33" ht="12.75">
      <c r="D381" s="66"/>
      <c r="E381" s="66"/>
      <c r="F381" s="66"/>
      <c r="M381" s="66"/>
      <c r="N381" s="66"/>
      <c r="O381" s="66"/>
      <c r="V381" s="66"/>
      <c r="W381" s="66"/>
      <c r="X381" s="66"/>
      <c r="AE381" s="66"/>
      <c r="AF381" s="66"/>
      <c r="AG381" s="66"/>
    </row>
    <row r="382" spans="4:33" ht="12.75">
      <c r="D382" s="66"/>
      <c r="E382" s="66"/>
      <c r="F382" s="66"/>
      <c r="M382" s="66"/>
      <c r="N382" s="66"/>
      <c r="O382" s="66"/>
      <c r="V382" s="66"/>
      <c r="W382" s="66"/>
      <c r="X382" s="66"/>
      <c r="AE382" s="66"/>
      <c r="AF382" s="66"/>
      <c r="AG382" s="66"/>
    </row>
    <row r="383" spans="4:33" ht="12.75">
      <c r="D383" s="66"/>
      <c r="E383" s="66"/>
      <c r="F383" s="66"/>
      <c r="M383" s="66"/>
      <c r="N383" s="66"/>
      <c r="O383" s="66"/>
      <c r="V383" s="66"/>
      <c r="W383" s="66"/>
      <c r="X383" s="66"/>
      <c r="AE383" s="66"/>
      <c r="AF383" s="66"/>
      <c r="AG383" s="66"/>
    </row>
  </sheetData>
  <sheetProtection/>
  <mergeCells count="28">
    <mergeCell ref="A67:C67"/>
    <mergeCell ref="A2:C5"/>
    <mergeCell ref="AN1:AP1"/>
    <mergeCell ref="AQ1:AS1"/>
    <mergeCell ref="P1:R1"/>
    <mergeCell ref="S1:U1"/>
    <mergeCell ref="V1:X1"/>
    <mergeCell ref="Y1:AA1"/>
    <mergeCell ref="AB1:AD1"/>
    <mergeCell ref="M1:O1"/>
    <mergeCell ref="AE1:AG1"/>
    <mergeCell ref="AH1:AJ1"/>
    <mergeCell ref="AK1:AM1"/>
    <mergeCell ref="D1:F1"/>
    <mergeCell ref="G1:I1"/>
    <mergeCell ref="J1:L1"/>
    <mergeCell ref="AI46:AJ46"/>
    <mergeCell ref="H47:I47"/>
    <mergeCell ref="Q47:R47"/>
    <mergeCell ref="Z47:AA47"/>
    <mergeCell ref="AI47:AJ47"/>
    <mergeCell ref="A35:C35"/>
    <mergeCell ref="A51:C51"/>
    <mergeCell ref="H46:I46"/>
    <mergeCell ref="Q46:R46"/>
    <mergeCell ref="A59:C59"/>
    <mergeCell ref="A1:C1"/>
    <mergeCell ref="Z46:AA46"/>
  </mergeCells>
  <printOptions/>
  <pageMargins left="0.75" right="0.75" top="1" bottom="1" header="0.5" footer="0.5"/>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AS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B25" sqref="B25"/>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9.28125" style="0" bestFit="1" customWidth="1"/>
    <col min="6" max="6" width="21.28125" style="0" bestFit="1" customWidth="1"/>
    <col min="7" max="7" width="12.421875" style="0" bestFit="1" customWidth="1"/>
    <col min="8" max="8" width="9.28125" style="0" bestFit="1" customWidth="1"/>
    <col min="9" max="9" width="19.8515625" style="0" bestFit="1" customWidth="1"/>
    <col min="10" max="10" width="12.421875" style="0" bestFit="1" customWidth="1"/>
    <col min="11" max="11" width="9.28125" style="0" bestFit="1" customWidth="1"/>
    <col min="12" max="12" width="19.8515625" style="0" bestFit="1" customWidth="1"/>
    <col min="13" max="13" width="12.28125" style="0" bestFit="1" customWidth="1"/>
    <col min="14" max="14" width="9.28125" style="0" bestFit="1" customWidth="1"/>
    <col min="15" max="15" width="21.28125" style="0" bestFit="1" customWidth="1"/>
    <col min="16" max="16" width="12.421875" style="0" bestFit="1" customWidth="1"/>
    <col min="17" max="17" width="9.28125" style="0" bestFit="1" customWidth="1"/>
    <col min="18" max="18" width="19.8515625" style="0" bestFit="1" customWidth="1"/>
    <col min="19" max="19" width="12.421875" style="0" bestFit="1" customWidth="1"/>
    <col min="20" max="20" width="9.28125" style="0" bestFit="1" customWidth="1"/>
    <col min="21" max="21" width="19.8515625" style="0" bestFit="1" customWidth="1"/>
    <col min="22" max="22" width="12.28125" style="0" bestFit="1" customWidth="1"/>
    <col min="23" max="23" width="9.28125" style="0" bestFit="1" customWidth="1"/>
    <col min="24" max="24" width="21.28125" style="0" bestFit="1" customWidth="1"/>
    <col min="25" max="25" width="12.421875" style="0" bestFit="1" customWidth="1"/>
    <col min="26" max="26" width="9.28125" style="0" bestFit="1" customWidth="1"/>
    <col min="27" max="27" width="19.8515625" style="0" bestFit="1" customWidth="1"/>
    <col min="28" max="28" width="12.421875" style="0" bestFit="1" customWidth="1"/>
    <col min="29" max="29" width="9.28125" style="0" bestFit="1" customWidth="1"/>
    <col min="30" max="30" width="19.8515625" style="0" bestFit="1" customWidth="1"/>
    <col min="31" max="31" width="12.28125" style="0" bestFit="1" customWidth="1"/>
    <col min="32" max="32" width="9.28125" style="0" bestFit="1" customWidth="1"/>
    <col min="33" max="33" width="21.28125" style="0" bestFit="1" customWidth="1"/>
    <col min="34" max="34" width="12.421875" style="0" bestFit="1" customWidth="1"/>
    <col min="35" max="35" width="9.28125" style="0" bestFit="1" customWidth="1"/>
    <col min="36" max="36" width="19.8515625" style="0" bestFit="1" customWidth="1"/>
    <col min="37" max="37" width="12.421875" style="0" bestFit="1" customWidth="1"/>
    <col min="38" max="38" width="9.28125" style="0" bestFit="1" customWidth="1"/>
    <col min="39" max="39" width="19.8515625" style="0" bestFit="1" customWidth="1"/>
    <col min="40" max="40" width="12.421875" style="46" bestFit="1" customWidth="1"/>
    <col min="41" max="41" width="13.00390625" style="46" bestFit="1" customWidth="1"/>
    <col min="42" max="42" width="8.57421875" style="46" bestFit="1" customWidth="1"/>
    <col min="43" max="43" width="12.421875" style="46" bestFit="1" customWidth="1"/>
    <col min="44" max="44" width="13.00390625" style="46" bestFit="1" customWidth="1"/>
    <col min="45" max="45" width="8.57421875" style="46" bestFit="1" customWidth="1"/>
  </cols>
  <sheetData>
    <row r="1" spans="1:45" ht="21.75" thickBot="1" thickTop="1">
      <c r="A1" s="366" t="s">
        <v>85</v>
      </c>
      <c r="B1" s="367"/>
      <c r="C1" s="368"/>
      <c r="D1" s="391" t="s">
        <v>155</v>
      </c>
      <c r="E1" s="381"/>
      <c r="F1" s="382"/>
      <c r="G1" s="380" t="s">
        <v>156</v>
      </c>
      <c r="H1" s="381"/>
      <c r="I1" s="382"/>
      <c r="J1" s="380" t="s">
        <v>160</v>
      </c>
      <c r="K1" s="381"/>
      <c r="L1" s="382"/>
      <c r="M1" s="377" t="s">
        <v>152</v>
      </c>
      <c r="N1" s="378"/>
      <c r="O1" s="379"/>
      <c r="P1" s="377" t="s">
        <v>157</v>
      </c>
      <c r="Q1" s="378"/>
      <c r="R1" s="379"/>
      <c r="S1" s="377" t="s">
        <v>147</v>
      </c>
      <c r="T1" s="378"/>
      <c r="U1" s="379"/>
      <c r="V1" s="383" t="s">
        <v>154</v>
      </c>
      <c r="W1" s="384"/>
      <c r="X1" s="385"/>
      <c r="Y1" s="383" t="s">
        <v>158</v>
      </c>
      <c r="Z1" s="384"/>
      <c r="AA1" s="385"/>
      <c r="AB1" s="383" t="s">
        <v>148</v>
      </c>
      <c r="AC1" s="384"/>
      <c r="AD1" s="385"/>
      <c r="AE1" s="386" t="s">
        <v>153</v>
      </c>
      <c r="AF1" s="387"/>
      <c r="AG1" s="388"/>
      <c r="AH1" s="386" t="s">
        <v>159</v>
      </c>
      <c r="AI1" s="387"/>
      <c r="AJ1" s="388"/>
      <c r="AK1" s="386" t="s">
        <v>149</v>
      </c>
      <c r="AL1" s="387"/>
      <c r="AM1" s="388"/>
      <c r="AN1" s="392"/>
      <c r="AO1" s="392"/>
      <c r="AP1" s="392"/>
      <c r="AQ1" s="392"/>
      <c r="AR1" s="392"/>
      <c r="AS1" s="392"/>
    </row>
    <row r="2" spans="1:45" ht="13.5" customHeight="1" thickTop="1">
      <c r="A2" s="340" t="s">
        <v>126</v>
      </c>
      <c r="B2" s="341"/>
      <c r="C2" s="342"/>
      <c r="D2" s="234" t="s">
        <v>109</v>
      </c>
      <c r="E2" s="245">
        <f>1/((1/E17)+(1/E19)+(1/E20))</f>
        <v>4.178450804169278E-06</v>
      </c>
      <c r="F2" s="56" t="s">
        <v>112</v>
      </c>
      <c r="G2" s="183" t="s">
        <v>101</v>
      </c>
      <c r="H2" s="245">
        <f>(H17*H18*H19)/(H21*H37*H22*H38*H39*H31*H27*(1/365)*((H36*H30)+(H40*H29))*(1/24)*H28)</f>
        <v>0.011910569956219594</v>
      </c>
      <c r="I2" s="244" t="s">
        <v>120</v>
      </c>
      <c r="J2" s="183" t="s">
        <v>101</v>
      </c>
      <c r="K2" s="245">
        <f>(K17*K18*K19)/((1-EXP(-K19*K18))*K37*K22*K38*K39*K31*K27*(1/365)*((K36*K30)+(K40*K29))*(1/24)*K28)</f>
        <v>0.013911545708864485</v>
      </c>
      <c r="L2" s="244" t="s">
        <v>120</v>
      </c>
      <c r="M2" s="235" t="s">
        <v>109</v>
      </c>
      <c r="N2" s="248">
        <f>1/((1/N17)+(1/N19)+(1/N20))</f>
        <v>4.075405983815213E-06</v>
      </c>
      <c r="O2" s="35" t="s">
        <v>112</v>
      </c>
      <c r="P2" s="210" t="s">
        <v>101</v>
      </c>
      <c r="Q2" s="248">
        <f>(Q17*Q18*Q19)/(Q21*Q22*Q30*Q38*Q39*Q31*Q36*(1/24)*Q27*(1/365)*Q28)</f>
        <v>0.0180142252153491</v>
      </c>
      <c r="R2" s="211" t="s">
        <v>120</v>
      </c>
      <c r="S2" s="210" t="s">
        <v>101</v>
      </c>
      <c r="T2" s="248">
        <f>(T17*T18*T19)/(T21*T22*T30*T38*T39*T31*T36*(1/24)*T27*(1/365)*T28)</f>
        <v>0.02104061505152775</v>
      </c>
      <c r="U2" s="211" t="s">
        <v>120</v>
      </c>
      <c r="V2" s="236" t="s">
        <v>109</v>
      </c>
      <c r="W2" s="190">
        <f>1/((1/W17)+(1/W19)+(1/W20))</f>
        <v>4.4679367627930204E-05</v>
      </c>
      <c r="X2" s="92" t="s">
        <v>112</v>
      </c>
      <c r="Y2" s="189" t="s">
        <v>101</v>
      </c>
      <c r="Z2" s="190">
        <f>(Z17*Z18*Z19)/(Z21*Z22*Z30*Z38*Z39*Z31*Z36*(1/24)*Z27*(1/365)*Z28)</f>
        <v>0.020015805794832336</v>
      </c>
      <c r="AA2" s="191" t="s">
        <v>120</v>
      </c>
      <c r="AB2" s="189" t="s">
        <v>101</v>
      </c>
      <c r="AC2" s="190">
        <f>(AC17*AC18*AC19)/(AC21*AC22*AC30*AC38*AC39*AC31*AC36*(1/24)*AC27*(1/365)*AC28)</f>
        <v>0.023378461168364166</v>
      </c>
      <c r="AD2" s="191" t="s">
        <v>120</v>
      </c>
      <c r="AE2" s="237" t="s">
        <v>109</v>
      </c>
      <c r="AF2" s="247">
        <f>1/((1/AF17)+(1/AF19)+(1/AF20))</f>
        <v>3.993127673546911E-05</v>
      </c>
      <c r="AG2" s="38" t="s">
        <v>112</v>
      </c>
      <c r="AH2" s="158" t="s">
        <v>101</v>
      </c>
      <c r="AI2" s="247">
        <f>(AI17*AI18*AI19)/(AI21*AI22*AI30*AI38*AI39*AI31*AI36*(1/24)*AI27*(1/365)*AI28)</f>
        <v>0.04503556303837274</v>
      </c>
      <c r="AJ2" s="246" t="s">
        <v>120</v>
      </c>
      <c r="AK2" s="158" t="s">
        <v>101</v>
      </c>
      <c r="AL2" s="247">
        <f>(AL17*AL18*AL19)/(AL21*AL22*AL30*AL38*AL39*AL31*AL36*(1/24)*AL27*(1/365)*AL28)</f>
        <v>0.05260153762881937</v>
      </c>
      <c r="AM2" s="246" t="s">
        <v>120</v>
      </c>
      <c r="AN2" s="136"/>
      <c r="AO2" s="65"/>
      <c r="AP2" s="70"/>
      <c r="AQ2" s="136"/>
      <c r="AR2" s="65"/>
      <c r="AS2" s="70"/>
    </row>
    <row r="3" spans="1:45" ht="13.5" thickBot="1">
      <c r="A3" s="343"/>
      <c r="B3" s="344"/>
      <c r="C3" s="345"/>
      <c r="D3" s="55" t="s">
        <v>108</v>
      </c>
      <c r="E3" s="182">
        <f>1/((1/E17)+(1/E18)+(1/E20))</f>
        <v>0.00042057383189246966</v>
      </c>
      <c r="F3" s="53" t="s">
        <v>112</v>
      </c>
      <c r="G3" s="184" t="s">
        <v>102</v>
      </c>
      <c r="H3" s="241">
        <f>(H17*H18*H19)/(H21*H37*H23*H38*H39*H31*H27*(1/365)*((H36*H30)+(H40*H29))*(1/24)*H28)</f>
        <v>0.06569137429699577</v>
      </c>
      <c r="I3" s="185" t="s">
        <v>121</v>
      </c>
      <c r="J3" s="184" t="s">
        <v>102</v>
      </c>
      <c r="K3" s="241">
        <f>(K17*K18*K19)/((1-EXP(-K19*K18))*K37*K23*K38*K39*K32*K27*(1/365)*((K36*K30)+(K40*K29))*(1/24)*K28)</f>
        <v>0.07672752517889107</v>
      </c>
      <c r="L3" s="185" t="s">
        <v>121</v>
      </c>
      <c r="M3" s="34" t="s">
        <v>108</v>
      </c>
      <c r="N3" s="209">
        <f>1/((1/N17)+(1/N18)+(1/N20))</f>
        <v>0.00047862620669990254</v>
      </c>
      <c r="O3" s="27" t="s">
        <v>112</v>
      </c>
      <c r="P3" s="212" t="s">
        <v>102</v>
      </c>
      <c r="Q3" s="243">
        <f>(Q17*Q18*Q19)/(Q21*Q23*Q30*Q38*Q39*Q31*Q36*(1/24)*Q27*(1/365)*Q28)</f>
        <v>0.09935538061081003</v>
      </c>
      <c r="R3" s="213" t="s">
        <v>121</v>
      </c>
      <c r="S3" s="212" t="s">
        <v>102</v>
      </c>
      <c r="T3" s="243">
        <f>(T17*T18*T19)/(T21*T23*T30*T38*T39*T32*T36*(1/24)*T27*(1/365)*T28)</f>
        <v>0.11604708455342612</v>
      </c>
      <c r="U3" s="213" t="s">
        <v>121</v>
      </c>
      <c r="V3" s="60" t="s">
        <v>108</v>
      </c>
      <c r="W3" s="188">
        <f>1/((1/W17)+(1/W18)+(1/W20))</f>
        <v>0.0020574259297620073</v>
      </c>
      <c r="X3" s="58" t="s">
        <v>112</v>
      </c>
      <c r="Y3" s="192" t="s">
        <v>102</v>
      </c>
      <c r="Z3" s="187">
        <f>(Z17*Z18*Z19)/(Z21*Z23*Z30*Z38*Z39*Z31*Z36*(1/24)*Z27*(1/365)*Z28)</f>
        <v>0.11039486734534448</v>
      </c>
      <c r="AA3" s="193" t="s">
        <v>121</v>
      </c>
      <c r="AB3" s="192" t="s">
        <v>102</v>
      </c>
      <c r="AC3" s="187">
        <f>(AC17*AC18*AC19)/(AC21*AC23*AC30*AC38*AC39*AC32*AC36*(1/24)*AC27*(1/365)*AC28)</f>
        <v>0.12894120505936235</v>
      </c>
      <c r="AD3" s="193" t="s">
        <v>121</v>
      </c>
      <c r="AE3" s="37" t="s">
        <v>108</v>
      </c>
      <c r="AF3" s="216">
        <f>1/((1/AF17)+(1/AF18)+(1/AF20))</f>
        <v>0.0013995319705112277</v>
      </c>
      <c r="AG3" s="29" t="s">
        <v>112</v>
      </c>
      <c r="AH3" s="159" t="s">
        <v>102</v>
      </c>
      <c r="AI3" s="242">
        <f>(AI17*AI18*AI19)/(AI21*AI23*AI30*AI38*AI39*AI31*AI36*(1/24)*AI27*(1/365)*AI28)</f>
        <v>0.24838845152702513</v>
      </c>
      <c r="AJ3" s="160" t="s">
        <v>121</v>
      </c>
      <c r="AK3" s="159" t="s">
        <v>102</v>
      </c>
      <c r="AL3" s="242">
        <f>(AL17*AL18*AL19)/(AL21*AL23*AL30*AL38*AL39*AL32*AL36*(1/24)*AL27*(1/365)*AL28)</f>
        <v>0.2901177113835653</v>
      </c>
      <c r="AM3" s="160" t="s">
        <v>121</v>
      </c>
      <c r="AN3" s="136"/>
      <c r="AO3" s="65"/>
      <c r="AP3" s="70"/>
      <c r="AQ3" s="136"/>
      <c r="AR3" s="65"/>
      <c r="AS3" s="70"/>
    </row>
    <row r="4" spans="1:45" ht="12.75">
      <c r="A4" s="343"/>
      <c r="B4" s="344"/>
      <c r="C4" s="345"/>
      <c r="D4" s="54" t="s">
        <v>109</v>
      </c>
      <c r="E4" s="241">
        <f>E2/E49</f>
        <v>1.5460267975426346E-07</v>
      </c>
      <c r="F4" s="56" t="s">
        <v>113</v>
      </c>
      <c r="G4" s="184" t="s">
        <v>103</v>
      </c>
      <c r="H4" s="241">
        <f>(H17*H18*H19)/(H21*H37*H24*H38*H39*H31*H27*(1/365)*((H36*H30)+(H40*H29))*(1/24)*H28)</f>
        <v>0.06392124744468151</v>
      </c>
      <c r="I4" s="185" t="s">
        <v>122</v>
      </c>
      <c r="J4" s="184" t="s">
        <v>103</v>
      </c>
      <c r="K4" s="241">
        <f>(K17*K18*K19)/((1-EXP(-K19*K18))*K37*K24*K38*K39*K33*K27*(1/365)*((K36*K30)+(K40*K29))*(1/24)*K28)</f>
        <v>0.07466001701538802</v>
      </c>
      <c r="L4" s="185" t="s">
        <v>122</v>
      </c>
      <c r="M4" s="33" t="s">
        <v>109</v>
      </c>
      <c r="N4" s="243">
        <f>N2/N39</f>
        <v>1.5079002140116302E-07</v>
      </c>
      <c r="O4" s="35" t="s">
        <v>113</v>
      </c>
      <c r="P4" s="212" t="s">
        <v>103</v>
      </c>
      <c r="Q4" s="243">
        <f>(Q17*Q18*Q19)/(Q21*Q24*Q30*Q38*Q39*Q31*Q36*(1/24)*Q27*(1/365)*Q28)</f>
        <v>0.09667813981590796</v>
      </c>
      <c r="R4" s="213" t="s">
        <v>122</v>
      </c>
      <c r="S4" s="212" t="s">
        <v>103</v>
      </c>
      <c r="T4" s="243">
        <f>(T17*T18*T19)/(T21*T24*T30*T38*T39*T33*T36*(1/24)*T27*(1/365)*T28)</f>
        <v>0.11292006730498051</v>
      </c>
      <c r="U4" s="213" t="s">
        <v>122</v>
      </c>
      <c r="V4" s="59" t="s">
        <v>109</v>
      </c>
      <c r="W4" s="187">
        <f>W2/W39</f>
        <v>1.6531366022334193E-06</v>
      </c>
      <c r="X4" s="92" t="s">
        <v>113</v>
      </c>
      <c r="Y4" s="192" t="s">
        <v>103</v>
      </c>
      <c r="Z4" s="187">
        <f>(Z17*Z18*Z19)/(Z21*Z24*Z30*Z38*Z39*Z31*Z36*(1/24)*Z27*(1/365)*Z28)</f>
        <v>0.10742015535100885</v>
      </c>
      <c r="AA4" s="193" t="s">
        <v>122</v>
      </c>
      <c r="AB4" s="192" t="s">
        <v>103</v>
      </c>
      <c r="AC4" s="187">
        <f>(AC17*AC18*AC19)/(AC21*AC24*AC30*AC38*AC39*AC33*AC36*(1/24)*AC27*(1/365)*AC28)</f>
        <v>0.12546674144997833</v>
      </c>
      <c r="AD4" s="193" t="s">
        <v>122</v>
      </c>
      <c r="AE4" s="36" t="s">
        <v>109</v>
      </c>
      <c r="AF4" s="242">
        <f>AF2/AF39</f>
        <v>1.4774572392123586E-06</v>
      </c>
      <c r="AG4" s="38" t="s">
        <v>113</v>
      </c>
      <c r="AH4" s="159" t="s">
        <v>103</v>
      </c>
      <c r="AI4" s="242">
        <f>(AI17*AI18*AI19)/(AI21*AI24*AI30*AI38*AI39*AI31*AI36*(1/24)*AI27*(1/365)*AI28)</f>
        <v>0.24169534953976993</v>
      </c>
      <c r="AJ4" s="160" t="s">
        <v>122</v>
      </c>
      <c r="AK4" s="159" t="s">
        <v>103</v>
      </c>
      <c r="AL4" s="242">
        <f>(AL17*AL18*AL19)/(AL21*AL24*AL30*AL38*AL39*AL33*AL36*(1/24)*AL27*(1/365)*AL28)</f>
        <v>0.28230016826245125</v>
      </c>
      <c r="AM4" s="160" t="s">
        <v>122</v>
      </c>
      <c r="AN4" s="136"/>
      <c r="AO4" s="65"/>
      <c r="AP4" s="70"/>
      <c r="AQ4" s="136"/>
      <c r="AR4" s="65"/>
      <c r="AS4" s="70"/>
    </row>
    <row r="5" spans="1:45" ht="13.5" thickBot="1">
      <c r="A5" s="346"/>
      <c r="B5" s="369"/>
      <c r="C5" s="347"/>
      <c r="D5" s="55" t="s">
        <v>108</v>
      </c>
      <c r="E5" s="182">
        <f>E3/E49</f>
        <v>1.5561231780021393E-05</v>
      </c>
      <c r="F5" s="57" t="s">
        <v>113</v>
      </c>
      <c r="G5" s="184" t="s">
        <v>104</v>
      </c>
      <c r="H5" s="241">
        <f>(H17*H18*H19)/(H21*H37*H25*H38*H39*H31*H27*(1/365)*((H36*H30)+(H40*H29))*(1/24)*H28)</f>
        <v>0.022332318667911744</v>
      </c>
      <c r="I5" s="185" t="s">
        <v>122</v>
      </c>
      <c r="J5" s="184" t="s">
        <v>104</v>
      </c>
      <c r="K5" s="241">
        <f>(K17*K18*K19)/((1-EXP(-K19*K18))*K37*K25*K38*K39*K34*K27*(1/365)*((K36*K30)+(K40*K29))*(1/24)*K28)</f>
        <v>0.02608414820412092</v>
      </c>
      <c r="L5" s="185" t="s">
        <v>122</v>
      </c>
      <c r="M5" s="34" t="s">
        <v>108</v>
      </c>
      <c r="N5" s="209">
        <f>N3/N39</f>
        <v>1.770916964789641E-05</v>
      </c>
      <c r="O5" s="28" t="s">
        <v>113</v>
      </c>
      <c r="P5" s="212" t="s">
        <v>104</v>
      </c>
      <c r="Q5" s="243">
        <f>(Q17*Q18*Q19)/(Q21*Q25*Q30*Q38*Q39*Q31*Q36*(1/24)*Q27*(1/365)*Q28)</f>
        <v>0.03377667227877957</v>
      </c>
      <c r="R5" s="213" t="s">
        <v>122</v>
      </c>
      <c r="S5" s="212" t="s">
        <v>104</v>
      </c>
      <c r="T5" s="243">
        <f>(T17*T18*T19)/(T21*T25*T30*T38*T39*T34*T36*(1/24)*T27*(1/365)*T28)</f>
        <v>0.03945115322161453</v>
      </c>
      <c r="U5" s="213" t="s">
        <v>122</v>
      </c>
      <c r="V5" s="60" t="s">
        <v>108</v>
      </c>
      <c r="W5" s="188">
        <f>W3/W39</f>
        <v>7.612475940119434E-05</v>
      </c>
      <c r="X5" s="93" t="s">
        <v>113</v>
      </c>
      <c r="Y5" s="192" t="s">
        <v>104</v>
      </c>
      <c r="Z5" s="187">
        <f>(Z17*Z18*Z19)/(Z21*Z25*Z30*Z38*Z39*Z31*Z36*(1/24)*Z27*(1/365)*Z28)</f>
        <v>0.037529635865310634</v>
      </c>
      <c r="AA5" s="193" t="s">
        <v>122</v>
      </c>
      <c r="AB5" s="192" t="s">
        <v>104</v>
      </c>
      <c r="AC5" s="187">
        <f>(AC17*AC18*AC19)/(AC21*AC25*AC30*AC38*AC39*AC34*AC36*(1/24)*AC27*(1/365)*AC28)</f>
        <v>0.04383461469068281</v>
      </c>
      <c r="AD5" s="193" t="s">
        <v>122</v>
      </c>
      <c r="AE5" s="37" t="s">
        <v>108</v>
      </c>
      <c r="AF5" s="216">
        <f>AF3/AF39</f>
        <v>5.178268290891548E-05</v>
      </c>
      <c r="AG5" s="30" t="s">
        <v>113</v>
      </c>
      <c r="AH5" s="159" t="s">
        <v>104</v>
      </c>
      <c r="AI5" s="242">
        <f>(AI17*AI18*AI19)/(AI21*AI25*AI30*AI38*AI39*AI31*AI36*(1/24)*AI27*(1/365)*AI28)</f>
        <v>0.08444168069694892</v>
      </c>
      <c r="AJ5" s="160" t="s">
        <v>122</v>
      </c>
      <c r="AK5" s="159" t="s">
        <v>104</v>
      </c>
      <c r="AL5" s="242">
        <f>(AL17*AL18*AL19)/(AL21*AL25*AL30*AL38*AL39*AL34*AL36*(1/24)*AL27*(1/365)*AL28)</f>
        <v>0.09862788305403632</v>
      </c>
      <c r="AM5" s="160" t="s">
        <v>122</v>
      </c>
      <c r="AN5" s="136"/>
      <c r="AO5" s="65"/>
      <c r="AP5" s="70"/>
      <c r="AQ5" s="136"/>
      <c r="AR5" s="65"/>
      <c r="AS5" s="70"/>
    </row>
    <row r="6" spans="1:45" ht="14.25" thickBot="1" thickTop="1">
      <c r="A6" t="s">
        <v>57</v>
      </c>
      <c r="B6" s="258">
        <v>1E-06</v>
      </c>
      <c r="D6" s="54" t="s">
        <v>109</v>
      </c>
      <c r="E6" s="241">
        <f>E2*E12*E50*E51</f>
        <v>4.231073344479219E-15</v>
      </c>
      <c r="F6" s="56" t="s">
        <v>114</v>
      </c>
      <c r="G6" s="186" t="s">
        <v>105</v>
      </c>
      <c r="H6" s="182">
        <f>(H17*H18*H19)/(H21*H37*H26*H38*H39*H31*H27*(1/365)*((H36*H30)+(H40*H29))*(1/24)*H28)</f>
        <v>0.014045853056923439</v>
      </c>
      <c r="I6" s="240" t="s">
        <v>122</v>
      </c>
      <c r="J6" s="186" t="s">
        <v>105</v>
      </c>
      <c r="K6" s="182">
        <f>(K17*K18*K19)/((1-EXP(-K19*K18))*K37*K26*K38*K39*K35*K27*(1/365)*((K36*K30)+(K40*K29))*(1/24)*K28)</f>
        <v>0.016405556370486577</v>
      </c>
      <c r="L6" s="240" t="s">
        <v>122</v>
      </c>
      <c r="M6" s="33" t="s">
        <v>109</v>
      </c>
      <c r="N6" s="243">
        <f>N2*N12*N40*N41</f>
        <v>4.126730799090937E-15</v>
      </c>
      <c r="O6" s="35" t="s">
        <v>114</v>
      </c>
      <c r="P6" s="214" t="s">
        <v>105</v>
      </c>
      <c r="Q6" s="209">
        <f>(Q17*Q18*Q19)/(Q21*Q26*Q30*Q38*Q39*Q31*Q36*(1/24)*Q27*(1/365)*Q28)</f>
        <v>0.021243749143758726</v>
      </c>
      <c r="R6" s="215" t="s">
        <v>122</v>
      </c>
      <c r="S6" s="214" t="s">
        <v>105</v>
      </c>
      <c r="T6" s="209">
        <f>(T17*T18*T19)/(T21*T26*T30*T38*T39*T35*T36*(1/24)*T27*(1/365)*T28)</f>
        <v>0.024812698999910187</v>
      </c>
      <c r="U6" s="215" t="s">
        <v>122</v>
      </c>
      <c r="V6" s="59" t="s">
        <v>109</v>
      </c>
      <c r="W6" s="187">
        <f>W2*W12*W40*W41</f>
        <v>4.5242050290527887E-14</v>
      </c>
      <c r="X6" s="92" t="s">
        <v>114</v>
      </c>
      <c r="Y6" s="194" t="s">
        <v>105</v>
      </c>
      <c r="Z6" s="188">
        <f>(Z17*Z18*Z19)/(Z21*Z26*Z30*Z38*Z39*Z31*Z36*(1/24)*Z27*(1/365)*Z28)</f>
        <v>0.023604165715287475</v>
      </c>
      <c r="AA6" s="195" t="s">
        <v>122</v>
      </c>
      <c r="AB6" s="194" t="s">
        <v>105</v>
      </c>
      <c r="AC6" s="188">
        <f>(AC17*AC18*AC19)/(AC21*AC26*AC30*AC38*AC39*AC35*AC36*(1/24)*AC27*(1/365)*AC28)</f>
        <v>0.027569665555455765</v>
      </c>
      <c r="AD6" s="195" t="s">
        <v>122</v>
      </c>
      <c r="AE6" s="36" t="s">
        <v>109</v>
      </c>
      <c r="AF6" s="242">
        <f>AF2*AF12*AF40*AF41</f>
        <v>4.043416292897005E-14</v>
      </c>
      <c r="AG6" s="38" t="s">
        <v>114</v>
      </c>
      <c r="AH6" s="161" t="s">
        <v>105</v>
      </c>
      <c r="AI6" s="216">
        <f>(AI17*AI18*AI19)/(AI21*AI26*AI30*AI38*AI39*AI31*AI36*(1/24)*AI27*(1/365)*AI28)</f>
        <v>0.05310937285939681</v>
      </c>
      <c r="AJ6" s="162" t="s">
        <v>122</v>
      </c>
      <c r="AK6" s="161" t="s">
        <v>105</v>
      </c>
      <c r="AL6" s="216">
        <f>(AL17*AL18*AL19)/(AL21*AL26*AL30*AL38*AL39*AL35*AL36*(1/24)*AL27*(1/365)*AL28)</f>
        <v>0.062031747499775476</v>
      </c>
      <c r="AM6" s="162" t="s">
        <v>122</v>
      </c>
      <c r="AN6" s="136"/>
      <c r="AO6" s="65"/>
      <c r="AP6" s="70"/>
      <c r="AQ6" s="136"/>
      <c r="AR6" s="65"/>
      <c r="AS6" s="70"/>
    </row>
    <row r="7" spans="1:45" ht="13.5" thickBot="1">
      <c r="A7" s="75" t="s">
        <v>220</v>
      </c>
      <c r="B7" s="39">
        <v>2.8231E-08</v>
      </c>
      <c r="C7" s="78" t="s">
        <v>136</v>
      </c>
      <c r="D7" s="55" t="s">
        <v>108</v>
      </c>
      <c r="E7" s="182">
        <f>E3*E12*E50*E51</f>
        <v>4.2587045125196637E-13</v>
      </c>
      <c r="F7" s="57" t="s">
        <v>114</v>
      </c>
      <c r="G7" s="183" t="s">
        <v>101</v>
      </c>
      <c r="H7" s="245">
        <f>H2/H41</f>
        <v>0.00044069108838012543</v>
      </c>
      <c r="I7" s="244" t="s">
        <v>123</v>
      </c>
      <c r="J7" s="183" t="s">
        <v>101</v>
      </c>
      <c r="K7" s="245">
        <f>K2/K41</f>
        <v>0.0005147271912279864</v>
      </c>
      <c r="L7" s="244" t="s">
        <v>123</v>
      </c>
      <c r="M7" s="34" t="s">
        <v>108</v>
      </c>
      <c r="N7" s="209">
        <f>N3*N12*N40*N41</f>
        <v>4.846539255928301E-13</v>
      </c>
      <c r="O7" s="28" t="s">
        <v>114</v>
      </c>
      <c r="P7" s="210" t="s">
        <v>101</v>
      </c>
      <c r="Q7" s="248">
        <f>Q2/Q41</f>
        <v>0.0006665263329679174</v>
      </c>
      <c r="R7" s="211" t="s">
        <v>123</v>
      </c>
      <c r="S7" s="210" t="s">
        <v>101</v>
      </c>
      <c r="T7" s="248">
        <f>T2/T41</f>
        <v>0.0007785027569065275</v>
      </c>
      <c r="U7" s="211" t="s">
        <v>123</v>
      </c>
      <c r="V7" s="60" t="s">
        <v>108</v>
      </c>
      <c r="W7" s="188">
        <f>W3*W12*W40*W41</f>
        <v>2.0833367239768366E-12</v>
      </c>
      <c r="X7" s="93" t="s">
        <v>114</v>
      </c>
      <c r="Y7" s="189" t="s">
        <v>101</v>
      </c>
      <c r="Z7" s="190">
        <f>Z2/Z41</f>
        <v>0.0007405848144087972</v>
      </c>
      <c r="AA7" s="191" t="s">
        <v>123</v>
      </c>
      <c r="AB7" s="189" t="s">
        <v>101</v>
      </c>
      <c r="AC7" s="190">
        <f>AC2/AC41</f>
        <v>0.000865003063229475</v>
      </c>
      <c r="AD7" s="191" t="s">
        <v>123</v>
      </c>
      <c r="AE7" s="37" t="s">
        <v>108</v>
      </c>
      <c r="AF7" s="216">
        <f>AF3*AF12*AF40*AF41</f>
        <v>1.4171573850451964E-12</v>
      </c>
      <c r="AG7" s="30" t="s">
        <v>114</v>
      </c>
      <c r="AH7" s="158" t="s">
        <v>101</v>
      </c>
      <c r="AI7" s="247">
        <f>AI2/AI41</f>
        <v>0.0016663158324197933</v>
      </c>
      <c r="AJ7" s="246" t="s">
        <v>123</v>
      </c>
      <c r="AK7" s="158" t="s">
        <v>101</v>
      </c>
      <c r="AL7" s="247">
        <f>AL2/AL41</f>
        <v>0.0019462568922663185</v>
      </c>
      <c r="AM7" s="246" t="s">
        <v>123</v>
      </c>
      <c r="AN7" s="136"/>
      <c r="AO7" s="65"/>
      <c r="AP7" s="70"/>
      <c r="AQ7" s="136"/>
      <c r="AR7" s="65"/>
      <c r="AS7" s="70"/>
    </row>
    <row r="8" spans="1:45" ht="12.75">
      <c r="A8" s="75" t="s">
        <v>221</v>
      </c>
      <c r="B8" s="39">
        <v>6.771E-10</v>
      </c>
      <c r="C8" s="75" t="s">
        <v>136</v>
      </c>
      <c r="D8" s="66" t="s">
        <v>57</v>
      </c>
      <c r="E8" s="296">
        <f>B6</f>
        <v>1E-06</v>
      </c>
      <c r="F8" s="66"/>
      <c r="G8" s="184" t="s">
        <v>102</v>
      </c>
      <c r="H8" s="241">
        <f>H3/H41</f>
        <v>0.002430580848988846</v>
      </c>
      <c r="I8" s="185" t="s">
        <v>124</v>
      </c>
      <c r="J8" s="184" t="s">
        <v>102</v>
      </c>
      <c r="K8" s="241">
        <f>K3/K41</f>
        <v>0.0028389184316189725</v>
      </c>
      <c r="L8" s="185" t="s">
        <v>124</v>
      </c>
      <c r="M8" s="66" t="s">
        <v>57</v>
      </c>
      <c r="N8" s="296">
        <f>B6</f>
        <v>1E-06</v>
      </c>
      <c r="O8" s="66"/>
      <c r="P8" s="212" t="s">
        <v>102</v>
      </c>
      <c r="Q8" s="243">
        <f>Q3/Q41</f>
        <v>0.003676149082599975</v>
      </c>
      <c r="R8" s="213" t="s">
        <v>124</v>
      </c>
      <c r="S8" s="212" t="s">
        <v>102</v>
      </c>
      <c r="T8" s="243">
        <f>T3/T41</f>
        <v>0.004293742128476771</v>
      </c>
      <c r="U8" s="213" t="s">
        <v>124</v>
      </c>
      <c r="V8" s="66" t="s">
        <v>57</v>
      </c>
      <c r="W8" s="296">
        <f>B6</f>
        <v>1E-06</v>
      </c>
      <c r="X8" s="66"/>
      <c r="Y8" s="192" t="s">
        <v>102</v>
      </c>
      <c r="Z8" s="187">
        <f>Z3/Z41</f>
        <v>0.00408461009177775</v>
      </c>
      <c r="AA8" s="193" t="s">
        <v>124</v>
      </c>
      <c r="AB8" s="192" t="s">
        <v>102</v>
      </c>
      <c r="AC8" s="187">
        <f>AC3/AC41</f>
        <v>0.004770824587196412</v>
      </c>
      <c r="AD8" s="193" t="s">
        <v>124</v>
      </c>
      <c r="AE8" s="66" t="s">
        <v>57</v>
      </c>
      <c r="AF8" s="296">
        <f>B6</f>
        <v>1E-06</v>
      </c>
      <c r="AG8" s="66"/>
      <c r="AH8" s="159" t="s">
        <v>102</v>
      </c>
      <c r="AI8" s="242">
        <f>AI3/AI41</f>
        <v>0.009190372706499939</v>
      </c>
      <c r="AJ8" s="160" t="s">
        <v>124</v>
      </c>
      <c r="AK8" s="159" t="s">
        <v>102</v>
      </c>
      <c r="AL8" s="242">
        <f>AL3/AL41</f>
        <v>0.010734355321191926</v>
      </c>
      <c r="AM8" s="160" t="s">
        <v>124</v>
      </c>
      <c r="AN8" s="136"/>
      <c r="AO8" s="65"/>
      <c r="AP8" s="70"/>
      <c r="AQ8" s="136"/>
      <c r="AR8" s="65"/>
      <c r="AS8" s="70"/>
    </row>
    <row r="9" spans="1:45" ht="12.75">
      <c r="A9" s="81" t="s">
        <v>222</v>
      </c>
      <c r="B9" s="39">
        <v>2.9489E-10</v>
      </c>
      <c r="C9" s="81" t="s">
        <v>136</v>
      </c>
      <c r="D9" t="s">
        <v>223</v>
      </c>
      <c r="E9" s="69">
        <f>E30</f>
        <v>26</v>
      </c>
      <c r="F9" s="66" t="s">
        <v>209</v>
      </c>
      <c r="G9" s="184" t="s">
        <v>103</v>
      </c>
      <c r="H9" s="241">
        <f>H4/H41</f>
        <v>0.0023650861554532186</v>
      </c>
      <c r="I9" s="185" t="s">
        <v>123</v>
      </c>
      <c r="J9" s="184" t="s">
        <v>103</v>
      </c>
      <c r="K9" s="241">
        <f>K4/K41</f>
        <v>0.0027624206295693596</v>
      </c>
      <c r="L9" s="185" t="s">
        <v>123</v>
      </c>
      <c r="M9" t="s">
        <v>224</v>
      </c>
      <c r="N9" s="69">
        <f>N31</f>
        <v>25</v>
      </c>
      <c r="O9" s="66" t="s">
        <v>209</v>
      </c>
      <c r="P9" s="212" t="s">
        <v>103</v>
      </c>
      <c r="Q9" s="243">
        <f>Q4/Q41</f>
        <v>0.003577091173188598</v>
      </c>
      <c r="R9" s="213" t="s">
        <v>123</v>
      </c>
      <c r="S9" s="212" t="s">
        <v>103</v>
      </c>
      <c r="T9" s="243">
        <f>T4/T41</f>
        <v>0.0041780424902842835</v>
      </c>
      <c r="U9" s="213" t="s">
        <v>123</v>
      </c>
      <c r="V9" t="s">
        <v>225</v>
      </c>
      <c r="W9" s="69">
        <f>W31</f>
        <v>25</v>
      </c>
      <c r="X9" s="66" t="s">
        <v>209</v>
      </c>
      <c r="Y9" s="192" t="s">
        <v>103</v>
      </c>
      <c r="Z9" s="187">
        <f>Z4/Z41</f>
        <v>0.003974545747987331</v>
      </c>
      <c r="AA9" s="193" t="s">
        <v>123</v>
      </c>
      <c r="AB9" s="192" t="s">
        <v>103</v>
      </c>
      <c r="AC9" s="187">
        <f>AC4/AC41</f>
        <v>0.004642269433649203</v>
      </c>
      <c r="AD9" s="193" t="s">
        <v>123</v>
      </c>
      <c r="AE9" t="s">
        <v>226</v>
      </c>
      <c r="AF9" s="69">
        <f>AF31</f>
        <v>25</v>
      </c>
      <c r="AG9" s="66" t="s">
        <v>209</v>
      </c>
      <c r="AH9" s="159" t="s">
        <v>103</v>
      </c>
      <c r="AI9" s="242">
        <f>AI4/AI41</f>
        <v>0.008942727932971496</v>
      </c>
      <c r="AJ9" s="160" t="s">
        <v>123</v>
      </c>
      <c r="AK9" s="159" t="s">
        <v>103</v>
      </c>
      <c r="AL9" s="242">
        <f>AL4/AL41</f>
        <v>0.010445106225710706</v>
      </c>
      <c r="AM9" s="160" t="s">
        <v>123</v>
      </c>
      <c r="AN9" s="136"/>
      <c r="AO9" s="65"/>
      <c r="AP9" s="70"/>
      <c r="AQ9" s="136"/>
      <c r="AR9" s="65"/>
      <c r="AS9" s="70"/>
    </row>
    <row r="10" spans="1:45" ht="12.75">
      <c r="A10" s="75" t="s">
        <v>101</v>
      </c>
      <c r="B10" s="39">
        <v>8.371915704E-06</v>
      </c>
      <c r="C10" s="75" t="s">
        <v>210</v>
      </c>
      <c r="D10" s="72" t="s">
        <v>31</v>
      </c>
      <c r="E10" s="313">
        <f>B34</f>
        <v>0</v>
      </c>
      <c r="F10" s="72"/>
      <c r="G10" s="184" t="s">
        <v>104</v>
      </c>
      <c r="H10" s="241">
        <f>H5/H41</f>
        <v>0.0008262957907127353</v>
      </c>
      <c r="I10" s="185" t="s">
        <v>123</v>
      </c>
      <c r="J10" s="184" t="s">
        <v>104</v>
      </c>
      <c r="K10" s="241">
        <f>K5/K41</f>
        <v>0.000965113483552475</v>
      </c>
      <c r="L10" s="185" t="s">
        <v>123</v>
      </c>
      <c r="M10" s="72" t="s">
        <v>31</v>
      </c>
      <c r="N10" s="323">
        <f>B34</f>
        <v>0</v>
      </c>
      <c r="O10" s="72"/>
      <c r="P10" s="212" t="s">
        <v>104</v>
      </c>
      <c r="Q10" s="243">
        <f>Q5/Q41</f>
        <v>0.0012497368743148453</v>
      </c>
      <c r="R10" s="213" t="s">
        <v>123</v>
      </c>
      <c r="S10" s="212" t="s">
        <v>104</v>
      </c>
      <c r="T10" s="243">
        <f>T5/T41</f>
        <v>0.001459692669199739</v>
      </c>
      <c r="U10" s="213" t="s">
        <v>123</v>
      </c>
      <c r="V10" s="72" t="s">
        <v>31</v>
      </c>
      <c r="W10" s="323">
        <f>B34</f>
        <v>0</v>
      </c>
      <c r="X10" s="72"/>
      <c r="Y10" s="192" t="s">
        <v>104</v>
      </c>
      <c r="Z10" s="187">
        <f>Z5/Z41</f>
        <v>0.0013885965270164949</v>
      </c>
      <c r="AA10" s="193" t="s">
        <v>123</v>
      </c>
      <c r="AB10" s="192" t="s">
        <v>104</v>
      </c>
      <c r="AC10" s="187">
        <f>AC5/AC41</f>
        <v>0.0016218807435552656</v>
      </c>
      <c r="AD10" s="193" t="s">
        <v>123</v>
      </c>
      <c r="AE10" s="72" t="s">
        <v>31</v>
      </c>
      <c r="AF10" s="323">
        <f>B34</f>
        <v>0</v>
      </c>
      <c r="AG10" s="72"/>
      <c r="AH10" s="159" t="s">
        <v>104</v>
      </c>
      <c r="AI10" s="242">
        <f>AI5/AI41</f>
        <v>0.003124342185787113</v>
      </c>
      <c r="AJ10" s="160" t="s">
        <v>123</v>
      </c>
      <c r="AK10" s="159" t="s">
        <v>104</v>
      </c>
      <c r="AL10" s="242">
        <f>AL5/AL41</f>
        <v>0.0036492316729993474</v>
      </c>
      <c r="AM10" s="160" t="s">
        <v>123</v>
      </c>
      <c r="AN10" s="136"/>
      <c r="AO10" s="65"/>
      <c r="AP10" s="70"/>
      <c r="AQ10" s="136"/>
      <c r="AR10" s="65"/>
      <c r="AS10" s="70"/>
    </row>
    <row r="11" spans="1:45" ht="13.5" thickBot="1">
      <c r="A11" s="75" t="s">
        <v>102</v>
      </c>
      <c r="B11" s="39">
        <v>1.51792056E-06</v>
      </c>
      <c r="C11" s="75" t="s">
        <v>211</v>
      </c>
      <c r="D11" s="72" t="s">
        <v>58</v>
      </c>
      <c r="E11" s="314">
        <f>0.693/E12</f>
        <v>0.00043312499999999997</v>
      </c>
      <c r="F11" s="72"/>
      <c r="G11" s="186" t="s">
        <v>105</v>
      </c>
      <c r="H11" s="182">
        <f>H6/H41</f>
        <v>0.0005196965631061678</v>
      </c>
      <c r="I11" s="185" t="s">
        <v>123</v>
      </c>
      <c r="J11" s="186" t="s">
        <v>105</v>
      </c>
      <c r="K11" s="182">
        <f>K6/K41</f>
        <v>0.000607005585708004</v>
      </c>
      <c r="L11" s="185" t="s">
        <v>123</v>
      </c>
      <c r="M11" s="72" t="s">
        <v>58</v>
      </c>
      <c r="N11" s="314">
        <f>0.693/N12</f>
        <v>0.00043312499999999997</v>
      </c>
      <c r="O11" s="72"/>
      <c r="P11" s="214" t="s">
        <v>105</v>
      </c>
      <c r="Q11" s="209">
        <f>Q6/Q41</f>
        <v>0.0007860187183190737</v>
      </c>
      <c r="R11" s="213" t="s">
        <v>123</v>
      </c>
      <c r="S11" s="214" t="s">
        <v>105</v>
      </c>
      <c r="T11" s="209">
        <f>T6/T41</f>
        <v>0.0009180698629966779</v>
      </c>
      <c r="U11" s="213" t="s">
        <v>123</v>
      </c>
      <c r="V11" s="72" t="s">
        <v>58</v>
      </c>
      <c r="W11" s="314">
        <f>0.693/W12</f>
        <v>0.00043312499999999997</v>
      </c>
      <c r="X11" s="72"/>
      <c r="Y11" s="194" t="s">
        <v>105</v>
      </c>
      <c r="Z11" s="188">
        <f>Z6/Z41</f>
        <v>0.0008733541314656374</v>
      </c>
      <c r="AA11" s="193" t="s">
        <v>123</v>
      </c>
      <c r="AB11" s="194" t="s">
        <v>105</v>
      </c>
      <c r="AC11" s="188">
        <f>AC6/AC41</f>
        <v>0.0010200776255518643</v>
      </c>
      <c r="AD11" s="193" t="s">
        <v>123</v>
      </c>
      <c r="AE11" s="72" t="s">
        <v>58</v>
      </c>
      <c r="AF11" s="314">
        <f>0.693/AF12</f>
        <v>0.00043312499999999997</v>
      </c>
      <c r="AG11" s="72"/>
      <c r="AH11" s="161" t="s">
        <v>105</v>
      </c>
      <c r="AI11" s="216">
        <f>AI6/AI41</f>
        <v>0.001965046795797684</v>
      </c>
      <c r="AJ11" s="160" t="s">
        <v>123</v>
      </c>
      <c r="AK11" s="161" t="s">
        <v>105</v>
      </c>
      <c r="AL11" s="216">
        <f>AL6/AL41</f>
        <v>0.002295174657491695</v>
      </c>
      <c r="AM11" s="160" t="s">
        <v>123</v>
      </c>
      <c r="AN11" s="136"/>
      <c r="AO11" s="65"/>
      <c r="AP11" s="70"/>
      <c r="AQ11" s="136"/>
      <c r="AR11" s="65"/>
      <c r="AS11" s="70"/>
    </row>
    <row r="12" spans="1:45" ht="12.75">
      <c r="A12" s="75" t="s">
        <v>103</v>
      </c>
      <c r="B12" s="39">
        <v>1.5599552832E-06</v>
      </c>
      <c r="C12" s="75" t="s">
        <v>210</v>
      </c>
      <c r="D12" s="70" t="s">
        <v>83</v>
      </c>
      <c r="E12" s="287">
        <f>B15</f>
        <v>1600</v>
      </c>
      <c r="F12" s="72" t="s">
        <v>84</v>
      </c>
      <c r="G12" s="183" t="s">
        <v>101</v>
      </c>
      <c r="H12" s="245">
        <f>H2*H20*H42*H43</f>
        <v>1.2060569196849672E-08</v>
      </c>
      <c r="I12" s="56" t="s">
        <v>125</v>
      </c>
      <c r="J12" s="183" t="s">
        <v>101</v>
      </c>
      <c r="K12" s="245">
        <f>K2*K20*K42*K43</f>
        <v>1.4086744821920416E-08</v>
      </c>
      <c r="L12" s="56" t="s">
        <v>125</v>
      </c>
      <c r="M12" s="70" t="s">
        <v>83</v>
      </c>
      <c r="N12" s="287">
        <f>B15</f>
        <v>1600</v>
      </c>
      <c r="O12" s="72" t="s">
        <v>84</v>
      </c>
      <c r="P12" s="210" t="s">
        <v>101</v>
      </c>
      <c r="Q12" s="248">
        <f>Q2*Q20*Q42*Q43</f>
        <v>1.824109262075236E-08</v>
      </c>
      <c r="R12" s="35" t="s">
        <v>125</v>
      </c>
      <c r="S12" s="210" t="s">
        <v>101</v>
      </c>
      <c r="T12" s="248">
        <f>T2*T20*T42*T43</f>
        <v>2.1305596181038757E-08</v>
      </c>
      <c r="U12" s="35" t="s">
        <v>125</v>
      </c>
      <c r="V12" s="70" t="s">
        <v>83</v>
      </c>
      <c r="W12" s="287">
        <f>B15</f>
        <v>1600</v>
      </c>
      <c r="X12" s="72" t="s">
        <v>84</v>
      </c>
      <c r="Y12" s="189" t="s">
        <v>101</v>
      </c>
      <c r="Z12" s="190">
        <f>Z2*Z20*Z42*Z43</f>
        <v>2.026788068972485E-08</v>
      </c>
      <c r="AA12" s="92" t="s">
        <v>125</v>
      </c>
      <c r="AB12" s="189" t="s">
        <v>101</v>
      </c>
      <c r="AC12" s="190">
        <f>AC2*AC20*AC42*AC43</f>
        <v>2.3672884645598615E-08</v>
      </c>
      <c r="AD12" s="92" t="s">
        <v>125</v>
      </c>
      <c r="AE12" s="70" t="s">
        <v>83</v>
      </c>
      <c r="AF12" s="287">
        <f>B15</f>
        <v>1600</v>
      </c>
      <c r="AG12" s="72" t="s">
        <v>84</v>
      </c>
      <c r="AH12" s="158" t="s">
        <v>101</v>
      </c>
      <c r="AI12" s="247">
        <f>AI2*AI20*AI42*AI43</f>
        <v>4.560273155188089E-08</v>
      </c>
      <c r="AJ12" s="38" t="s">
        <v>125</v>
      </c>
      <c r="AK12" s="158" t="s">
        <v>101</v>
      </c>
      <c r="AL12" s="247">
        <f>AL2*AL20*AL42*AL43</f>
        <v>5.3263990452596885E-08</v>
      </c>
      <c r="AM12" s="38" t="s">
        <v>125</v>
      </c>
      <c r="AN12" s="136"/>
      <c r="AO12" s="65"/>
      <c r="AP12" s="49"/>
      <c r="AQ12" s="136"/>
      <c r="AR12" s="65"/>
      <c r="AS12" s="49"/>
    </row>
    <row r="13" spans="1:45" ht="12.75">
      <c r="A13" s="75" t="s">
        <v>104</v>
      </c>
      <c r="B13" s="39">
        <v>4.4650217088E-06</v>
      </c>
      <c r="C13" s="75" t="s">
        <v>210</v>
      </c>
      <c r="D13" s="66" t="s">
        <v>150</v>
      </c>
      <c r="E13" s="314">
        <f>1-EXP(-E11*E9)</f>
        <v>0.01119807947294571</v>
      </c>
      <c r="F13" s="66"/>
      <c r="G13" s="184" t="s">
        <v>102</v>
      </c>
      <c r="H13" s="241">
        <f>H3*H20*H42*H44</f>
        <v>6.651867780108628E-11</v>
      </c>
      <c r="I13" s="185" t="s">
        <v>121</v>
      </c>
      <c r="J13" s="184" t="s">
        <v>102</v>
      </c>
      <c r="K13" s="241">
        <f>K3*K20*K42*K44</f>
        <v>7.769381567166879E-11</v>
      </c>
      <c r="L13" s="185" t="s">
        <v>121</v>
      </c>
      <c r="M13" s="66" t="s">
        <v>150</v>
      </c>
      <c r="N13" s="314">
        <f>1-EXP(-N11*N9)</f>
        <v>0.010769711879457189</v>
      </c>
      <c r="O13" s="66"/>
      <c r="P13" s="212" t="s">
        <v>102</v>
      </c>
      <c r="Q13" s="243">
        <f>Q3*Q20*Q42*Q44</f>
        <v>1.0060664160830341E-10</v>
      </c>
      <c r="R13" s="213" t="s">
        <v>121</v>
      </c>
      <c r="S13" s="212" t="s">
        <v>102</v>
      </c>
      <c r="T13" s="243">
        <f>T3*T20*T42*T44</f>
        <v>1.175085573984984E-10</v>
      </c>
      <c r="U13" s="213" t="s">
        <v>121</v>
      </c>
      <c r="V13" s="66" t="s">
        <v>150</v>
      </c>
      <c r="W13" s="314">
        <f>1-EXP(-W11*W9)</f>
        <v>0.010769711879457189</v>
      </c>
      <c r="X13" s="66"/>
      <c r="Y13" s="192" t="s">
        <v>102</v>
      </c>
      <c r="Z13" s="187">
        <f>Z3*Z20*Z42*Z44</f>
        <v>1.1178515734255932E-10</v>
      </c>
      <c r="AA13" s="193" t="s">
        <v>121</v>
      </c>
      <c r="AB13" s="192" t="s">
        <v>102</v>
      </c>
      <c r="AC13" s="187">
        <f>AC3*AC20*AC42*AC44</f>
        <v>1.3056506377610931E-10</v>
      </c>
      <c r="AD13" s="193" t="s">
        <v>121</v>
      </c>
      <c r="AE13" s="66" t="s">
        <v>150</v>
      </c>
      <c r="AF13" s="314">
        <f>1-EXP(-AF11*AF9)</f>
        <v>0.010769711879457189</v>
      </c>
      <c r="AG13" s="66"/>
      <c r="AH13" s="159" t="s">
        <v>102</v>
      </c>
      <c r="AI13" s="242">
        <f>AI3*AI20*AI42*AI44</f>
        <v>2.5151660402075857E-10</v>
      </c>
      <c r="AJ13" s="160" t="s">
        <v>121</v>
      </c>
      <c r="AK13" s="159" t="s">
        <v>102</v>
      </c>
      <c r="AL13" s="242">
        <f>AL3*AL20*AL42*AL44</f>
        <v>2.9377139349624595E-10</v>
      </c>
      <c r="AM13" s="160" t="s">
        <v>121</v>
      </c>
      <c r="AN13" s="136"/>
      <c r="AO13" s="65"/>
      <c r="AP13" s="70"/>
      <c r="AQ13" s="136"/>
      <c r="AR13" s="65"/>
      <c r="AS13" s="70"/>
    </row>
    <row r="14" spans="1:45" ht="12.75">
      <c r="A14" s="75" t="s">
        <v>105</v>
      </c>
      <c r="B14" s="39">
        <v>7.099197696E-06</v>
      </c>
      <c r="C14" s="75" t="s">
        <v>210</v>
      </c>
      <c r="D14" s="75" t="s">
        <v>221</v>
      </c>
      <c r="E14" s="287">
        <f>B8</f>
        <v>6.771E-10</v>
      </c>
      <c r="F14" s="72" t="s">
        <v>59</v>
      </c>
      <c r="G14" s="184" t="s">
        <v>103</v>
      </c>
      <c r="H14" s="241">
        <f>H4*H20*H42*H43</f>
        <v>6.472625833938035E-08</v>
      </c>
      <c r="I14" s="53" t="s">
        <v>125</v>
      </c>
      <c r="J14" s="184" t="s">
        <v>103</v>
      </c>
      <c r="K14" s="241">
        <f>K4*K20*K42*K43</f>
        <v>7.560026974039626E-08</v>
      </c>
      <c r="L14" s="53" t="s">
        <v>125</v>
      </c>
      <c r="M14" s="81" t="s">
        <v>222</v>
      </c>
      <c r="N14" s="287">
        <f>B9</f>
        <v>2.9489E-10</v>
      </c>
      <c r="O14" s="72" t="s">
        <v>59</v>
      </c>
      <c r="P14" s="212" t="s">
        <v>103</v>
      </c>
      <c r="Q14" s="243">
        <f>Q4*Q20*Q42*Q43</f>
        <v>9.789568419969643E-08</v>
      </c>
      <c r="R14" s="27" t="s">
        <v>125</v>
      </c>
      <c r="S14" s="212" t="s">
        <v>103</v>
      </c>
      <c r="T14" s="243">
        <f>T4*T20*T42*T43</f>
        <v>1.1434215914524542E-07</v>
      </c>
      <c r="U14" s="27" t="s">
        <v>125</v>
      </c>
      <c r="V14" s="81" t="s">
        <v>222</v>
      </c>
      <c r="W14" s="287">
        <f>B9</f>
        <v>2.9489E-10</v>
      </c>
      <c r="X14" s="72" t="s">
        <v>59</v>
      </c>
      <c r="Y14" s="192" t="s">
        <v>103</v>
      </c>
      <c r="Z14" s="187">
        <f>Z4*Z20*Z42*Z43</f>
        <v>1.0877298244410713E-07</v>
      </c>
      <c r="AA14" s="58" t="s">
        <v>125</v>
      </c>
      <c r="AB14" s="192" t="s">
        <v>103</v>
      </c>
      <c r="AC14" s="187">
        <f>AC4*AC20*AC42*AC43</f>
        <v>1.270468434947171E-07</v>
      </c>
      <c r="AD14" s="58" t="s">
        <v>125</v>
      </c>
      <c r="AE14" s="81" t="s">
        <v>222</v>
      </c>
      <c r="AF14" s="287">
        <f>B9</f>
        <v>2.9489E-10</v>
      </c>
      <c r="AG14" s="72" t="s">
        <v>59</v>
      </c>
      <c r="AH14" s="159" t="s">
        <v>103</v>
      </c>
      <c r="AI14" s="242">
        <f>AI4*AI20*AI42*AI43</f>
        <v>2.44739210499241E-07</v>
      </c>
      <c r="AJ14" s="29" t="s">
        <v>125</v>
      </c>
      <c r="AK14" s="159" t="s">
        <v>103</v>
      </c>
      <c r="AL14" s="242">
        <f>AL4*AL20*AL42*AL43</f>
        <v>2.858553978631135E-07</v>
      </c>
      <c r="AM14" s="29" t="s">
        <v>125</v>
      </c>
      <c r="AN14" s="136"/>
      <c r="AO14" s="65"/>
      <c r="AP14" s="49"/>
      <c r="AQ14" s="136"/>
      <c r="AR14" s="65"/>
      <c r="AS14" s="49"/>
    </row>
    <row r="15" spans="1:45" ht="12.75">
      <c r="A15" s="76" t="s">
        <v>83</v>
      </c>
      <c r="B15" s="39">
        <v>1600</v>
      </c>
      <c r="C15" s="274" t="s">
        <v>127</v>
      </c>
      <c r="D15" s="75" t="s">
        <v>220</v>
      </c>
      <c r="E15" s="287">
        <f>B7</f>
        <v>2.8231E-08</v>
      </c>
      <c r="F15" s="72" t="s">
        <v>59</v>
      </c>
      <c r="G15" s="184" t="s">
        <v>104</v>
      </c>
      <c r="H15" s="241">
        <f>H5*H20*H42*H43</f>
        <v>2.2613567244093138E-08</v>
      </c>
      <c r="I15" s="53" t="s">
        <v>125</v>
      </c>
      <c r="J15" s="184" t="s">
        <v>104</v>
      </c>
      <c r="K15" s="241">
        <f>K5*K20*K42*K43</f>
        <v>2.6412646541100786E-08</v>
      </c>
      <c r="L15" s="53" t="s">
        <v>125</v>
      </c>
      <c r="M15" s="75" t="s">
        <v>220</v>
      </c>
      <c r="N15" s="287">
        <f>B7</f>
        <v>2.8231E-08</v>
      </c>
      <c r="O15" s="72" t="s">
        <v>59</v>
      </c>
      <c r="P15" s="212" t="s">
        <v>104</v>
      </c>
      <c r="Q15" s="243">
        <f>Q5*Q20*Q42*Q43</f>
        <v>3.4202048663910684E-08</v>
      </c>
      <c r="R15" s="27" t="s">
        <v>125</v>
      </c>
      <c r="S15" s="212" t="s">
        <v>104</v>
      </c>
      <c r="T15" s="243">
        <f>T5*T20*T42*T43</f>
        <v>3.9947992839447673E-08</v>
      </c>
      <c r="U15" s="27" t="s">
        <v>125</v>
      </c>
      <c r="V15" s="75" t="s">
        <v>220</v>
      </c>
      <c r="W15" s="287">
        <f>B7</f>
        <v>2.8231E-08</v>
      </c>
      <c r="X15" s="72" t="s">
        <v>59</v>
      </c>
      <c r="Y15" s="192" t="s">
        <v>104</v>
      </c>
      <c r="Z15" s="187">
        <f>Z5*Z20*Z42*Z43</f>
        <v>3.800227629323409E-08</v>
      </c>
      <c r="AA15" s="58" t="s">
        <v>125</v>
      </c>
      <c r="AB15" s="192" t="s">
        <v>104</v>
      </c>
      <c r="AC15" s="187">
        <f>AC5*AC20*AC42*AC43</f>
        <v>4.4386658710497406E-08</v>
      </c>
      <c r="AD15" s="58" t="s">
        <v>125</v>
      </c>
      <c r="AE15" s="75" t="s">
        <v>220</v>
      </c>
      <c r="AF15" s="287">
        <f>B7</f>
        <v>2.8231E-08</v>
      </c>
      <c r="AG15" s="72" t="s">
        <v>59</v>
      </c>
      <c r="AH15" s="159" t="s">
        <v>104</v>
      </c>
      <c r="AI15" s="242">
        <f>AI5*AI20*AI42*AI43</f>
        <v>8.550512165977671E-08</v>
      </c>
      <c r="AJ15" s="29" t="s">
        <v>125</v>
      </c>
      <c r="AK15" s="159" t="s">
        <v>104</v>
      </c>
      <c r="AL15" s="242">
        <f>AL5*AL20*AL42*AL43</f>
        <v>9.986998209861917E-08</v>
      </c>
      <c r="AM15" s="29" t="s">
        <v>125</v>
      </c>
      <c r="AN15" s="136"/>
      <c r="AO15" s="65"/>
      <c r="AP15" s="49"/>
      <c r="AQ15" s="136"/>
      <c r="AR15" s="65"/>
      <c r="AS15" s="49"/>
    </row>
    <row r="16" spans="1:45" s="1" customFormat="1" ht="13.5" thickBot="1">
      <c r="A16" s="86" t="s">
        <v>130</v>
      </c>
      <c r="B16" s="302">
        <v>1</v>
      </c>
      <c r="D16" s="72" t="s">
        <v>181</v>
      </c>
      <c r="E16" s="287">
        <f>B11</f>
        <v>1.51792056E-06</v>
      </c>
      <c r="F16" s="72" t="s">
        <v>212</v>
      </c>
      <c r="G16" s="186" t="s">
        <v>105</v>
      </c>
      <c r="H16" s="182">
        <f>H6*H20*H42*H43</f>
        <v>1.4222743608784895E-08</v>
      </c>
      <c r="I16" s="57" t="s">
        <v>125</v>
      </c>
      <c r="J16" s="186" t="s">
        <v>105</v>
      </c>
      <c r="K16" s="182">
        <f>K6*K20*K42*K43</f>
        <v>1.6612164535060756E-08</v>
      </c>
      <c r="L16" s="57" t="s">
        <v>125</v>
      </c>
      <c r="M16" s="72" t="s">
        <v>181</v>
      </c>
      <c r="N16" s="287">
        <f>B11</f>
        <v>1.51792056E-06</v>
      </c>
      <c r="O16" s="72" t="s">
        <v>212</v>
      </c>
      <c r="P16" s="214" t="s">
        <v>105</v>
      </c>
      <c r="Q16" s="209">
        <f>Q6*Q20*Q42*Q43</f>
        <v>2.1511288501775402E-08</v>
      </c>
      <c r="R16" s="28" t="s">
        <v>125</v>
      </c>
      <c r="S16" s="214" t="s">
        <v>105</v>
      </c>
      <c r="T16" s="209">
        <f>T6*T20*T42*T43</f>
        <v>2.5125184970073662E-08</v>
      </c>
      <c r="U16" s="28" t="s">
        <v>125</v>
      </c>
      <c r="V16" s="72" t="s">
        <v>181</v>
      </c>
      <c r="W16" s="287">
        <f>B11</f>
        <v>1.51792056E-06</v>
      </c>
      <c r="X16" s="72" t="s">
        <v>212</v>
      </c>
      <c r="Y16" s="194" t="s">
        <v>105</v>
      </c>
      <c r="Z16" s="188">
        <f>Z6*Z20*Z42*Z43</f>
        <v>2.390143166863933E-08</v>
      </c>
      <c r="AA16" s="93" t="s">
        <v>125</v>
      </c>
      <c r="AB16" s="194" t="s">
        <v>105</v>
      </c>
      <c r="AC16" s="188">
        <f>AC6*AC20*AC42*AC43</f>
        <v>2.7916872188970738E-08</v>
      </c>
      <c r="AD16" s="93" t="s">
        <v>125</v>
      </c>
      <c r="AE16" s="72" t="s">
        <v>181</v>
      </c>
      <c r="AF16" s="287">
        <f>B11</f>
        <v>1.51792056E-06</v>
      </c>
      <c r="AG16" s="72" t="s">
        <v>212</v>
      </c>
      <c r="AH16" s="161" t="s">
        <v>105</v>
      </c>
      <c r="AI16" s="216">
        <f>AI6*AI20*AI42*AI43</f>
        <v>5.377822125443849E-08</v>
      </c>
      <c r="AJ16" s="30" t="s">
        <v>125</v>
      </c>
      <c r="AK16" s="161" t="s">
        <v>105</v>
      </c>
      <c r="AL16" s="216">
        <f>AL6*AL20*AL42*AL43</f>
        <v>6.281296242518416E-08</v>
      </c>
      <c r="AM16" s="30" t="s">
        <v>125</v>
      </c>
      <c r="AN16" s="136"/>
      <c r="AO16" s="65"/>
      <c r="AP16" s="49"/>
      <c r="AQ16" s="136"/>
      <c r="AR16" s="65"/>
      <c r="AS16" s="49"/>
    </row>
    <row r="17" spans="1:44" ht="12.75">
      <c r="A17" s="86" t="s">
        <v>131</v>
      </c>
      <c r="B17" s="302">
        <v>1</v>
      </c>
      <c r="D17" s="66" t="s">
        <v>90</v>
      </c>
      <c r="E17" s="315">
        <f>(E8*E9*E11)/(E13*E14*E22)</f>
        <v>0.001453246698402336</v>
      </c>
      <c r="F17" s="66" t="s">
        <v>56</v>
      </c>
      <c r="G17" s="66" t="s">
        <v>57</v>
      </c>
      <c r="H17" s="296">
        <f>B6</f>
        <v>1E-06</v>
      </c>
      <c r="I17" s="66"/>
      <c r="J17" s="66" t="s">
        <v>57</v>
      </c>
      <c r="K17" s="296">
        <f>B6</f>
        <v>1E-06</v>
      </c>
      <c r="L17" s="66"/>
      <c r="M17" s="66" t="s">
        <v>90</v>
      </c>
      <c r="N17" s="315">
        <f>(N8*N9*N11)/(N13*N14*N22*N30*N31)</f>
        <v>0.0027832552800299143</v>
      </c>
      <c r="O17" s="66" t="s">
        <v>56</v>
      </c>
      <c r="P17" s="66" t="s">
        <v>57</v>
      </c>
      <c r="Q17" s="296">
        <f>B6</f>
        <v>1E-06</v>
      </c>
      <c r="R17" s="66"/>
      <c r="S17" s="66" t="s">
        <v>57</v>
      </c>
      <c r="T17" s="296">
        <f>B6</f>
        <v>1E-06</v>
      </c>
      <c r="U17" s="66"/>
      <c r="V17" s="66" t="s">
        <v>90</v>
      </c>
      <c r="W17" s="315">
        <f>(W8*W9*W11)/(W13*W14*W22*W30*W31)</f>
        <v>0.0030925058666999047</v>
      </c>
      <c r="X17" s="66" t="s">
        <v>56</v>
      </c>
      <c r="Y17" s="66" t="s">
        <v>57</v>
      </c>
      <c r="Z17" s="296">
        <f>B6</f>
        <v>1E-06</v>
      </c>
      <c r="AA17" s="66"/>
      <c r="AB17" s="66" t="s">
        <v>57</v>
      </c>
      <c r="AC17" s="296">
        <f>B6</f>
        <v>1E-06</v>
      </c>
      <c r="AD17" s="66"/>
      <c r="AE17" s="66" t="s">
        <v>90</v>
      </c>
      <c r="AF17" s="315">
        <f>(AF8*AF9*AF11)/(AF13*AF14*AF22*AF30*AF31)</f>
        <v>0.0018555035200199426</v>
      </c>
      <c r="AG17" s="66" t="s">
        <v>56</v>
      </c>
      <c r="AH17" s="66" t="s">
        <v>57</v>
      </c>
      <c r="AI17" s="296">
        <f>B6</f>
        <v>1E-06</v>
      </c>
      <c r="AJ17" s="66"/>
      <c r="AK17" s="66" t="s">
        <v>57</v>
      </c>
      <c r="AL17" s="296">
        <f>B6</f>
        <v>1E-06</v>
      </c>
      <c r="AM17" s="66"/>
      <c r="AO17" s="47"/>
      <c r="AR17" s="47"/>
    </row>
    <row r="18" spans="1:39" ht="12.75">
      <c r="A18" s="86" t="s">
        <v>132</v>
      </c>
      <c r="B18" s="302">
        <v>1</v>
      </c>
      <c r="D18" s="66" t="s">
        <v>110</v>
      </c>
      <c r="E18" s="316">
        <f>(E8*E9*E11)/(E13*E15*E23*(1/E48)*E46*(E41+E42)*(1/24))</f>
        <v>0.00059646074823587</v>
      </c>
      <c r="F18" s="66" t="s">
        <v>56</v>
      </c>
      <c r="G18" t="s">
        <v>223</v>
      </c>
      <c r="H18" s="69">
        <f>H28</f>
        <v>26</v>
      </c>
      <c r="I18" s="66" t="s">
        <v>209</v>
      </c>
      <c r="J18" t="s">
        <v>223</v>
      </c>
      <c r="K18" s="69">
        <f>K28</f>
        <v>26</v>
      </c>
      <c r="L18" s="66" t="s">
        <v>209</v>
      </c>
      <c r="M18" s="66" t="s">
        <v>110</v>
      </c>
      <c r="N18" s="316">
        <f>(N8*N9*N11)/(N13*N15*N23*(1/N38)*N36*N26*N30*N31)</f>
        <v>0.0005809210242371958</v>
      </c>
      <c r="O18" s="66" t="s">
        <v>56</v>
      </c>
      <c r="P18" t="s">
        <v>224</v>
      </c>
      <c r="Q18" s="69">
        <f>Q28</f>
        <v>25</v>
      </c>
      <c r="R18" s="66" t="s">
        <v>209</v>
      </c>
      <c r="S18" t="s">
        <v>224</v>
      </c>
      <c r="T18" s="69">
        <f>T28</f>
        <v>25</v>
      </c>
      <c r="U18" s="66" t="s">
        <v>209</v>
      </c>
      <c r="V18" s="66" t="s">
        <v>110</v>
      </c>
      <c r="W18" s="316">
        <f>(W8*W9*W11)/(W13*W15*W23*(1/W38)*W36*W26*W30*W29)</f>
        <v>0.006454678047079952</v>
      </c>
      <c r="X18" s="66" t="s">
        <v>56</v>
      </c>
      <c r="Y18" t="s">
        <v>225</v>
      </c>
      <c r="Z18" s="69">
        <f>Z28</f>
        <v>25</v>
      </c>
      <c r="AA18" s="66" t="s">
        <v>209</v>
      </c>
      <c r="AB18" t="s">
        <v>225</v>
      </c>
      <c r="AC18" s="69">
        <f>AC28</f>
        <v>25</v>
      </c>
      <c r="AD18" s="66" t="s">
        <v>209</v>
      </c>
      <c r="AE18" s="66" t="s">
        <v>110</v>
      </c>
      <c r="AF18" s="316">
        <f>(AF8*AF9*AF11)/(AF13*AF15*AF23*(1/AF38)*AF36*AF26*AF30*AF29)</f>
        <v>0.005809210242371957</v>
      </c>
      <c r="AG18" s="66" t="s">
        <v>56</v>
      </c>
      <c r="AH18" t="s">
        <v>226</v>
      </c>
      <c r="AI18" s="69">
        <f>AI28</f>
        <v>25</v>
      </c>
      <c r="AJ18" s="66" t="s">
        <v>209</v>
      </c>
      <c r="AK18" t="s">
        <v>226</v>
      </c>
      <c r="AL18" s="69">
        <f>AL28</f>
        <v>25</v>
      </c>
      <c r="AM18" s="66" t="s">
        <v>209</v>
      </c>
    </row>
    <row r="19" spans="1:44" ht="12.75">
      <c r="A19" s="86" t="s">
        <v>133</v>
      </c>
      <c r="B19" s="302">
        <v>1</v>
      </c>
      <c r="D19" s="72" t="s">
        <v>111</v>
      </c>
      <c r="E19" s="316">
        <f>(E8*E9*E11)/(E13*E15*E23*(1/E47)*E46*(E41+E42)*(1/24))</f>
        <v>4.1907284253596845E-06</v>
      </c>
      <c r="F19" s="66" t="s">
        <v>56</v>
      </c>
      <c r="G19" s="72" t="s">
        <v>58</v>
      </c>
      <c r="H19" s="314">
        <f>W11</f>
        <v>0.00043312499999999997</v>
      </c>
      <c r="I19" s="72"/>
      <c r="J19" s="72" t="s">
        <v>58</v>
      </c>
      <c r="K19" s="314">
        <f>W11</f>
        <v>0.00043312499999999997</v>
      </c>
      <c r="L19" s="72"/>
      <c r="M19" s="72" t="s">
        <v>111</v>
      </c>
      <c r="N19" s="316">
        <f>(N8*N9*N11)/(N13*N15*N23*(1/N37)*N36*N26*N30*N31)</f>
        <v>4.081525730995152E-06</v>
      </c>
      <c r="O19" s="72"/>
      <c r="P19" s="72" t="s">
        <v>58</v>
      </c>
      <c r="Q19" s="314">
        <f>W11</f>
        <v>0.00043312499999999997</v>
      </c>
      <c r="R19" s="72"/>
      <c r="S19" s="72" t="s">
        <v>58</v>
      </c>
      <c r="T19" s="314">
        <f>W11</f>
        <v>0.00043312499999999997</v>
      </c>
      <c r="U19" s="72"/>
      <c r="V19" s="72" t="s">
        <v>111</v>
      </c>
      <c r="W19" s="316">
        <f>(W8*W9*W11)/(W13*W15*W23*(1/W37)*W36*W26*W30*W29)</f>
        <v>4.535028589994613E-05</v>
      </c>
      <c r="X19" s="72" t="s">
        <v>56</v>
      </c>
      <c r="Y19" s="72" t="s">
        <v>58</v>
      </c>
      <c r="Z19" s="314">
        <f>W11</f>
        <v>0.00043312499999999997</v>
      </c>
      <c r="AA19" s="72"/>
      <c r="AB19" s="72" t="s">
        <v>58</v>
      </c>
      <c r="AC19" s="314">
        <f>W11</f>
        <v>0.00043312499999999997</v>
      </c>
      <c r="AD19" s="72"/>
      <c r="AE19" s="72" t="s">
        <v>111</v>
      </c>
      <c r="AF19" s="316">
        <f>(AF8*AF9*AF11)/(AF13*AF15*AF23*(1/AF37)*AF36*AF26*AF30*AF29)</f>
        <v>4.081525730995152E-05</v>
      </c>
      <c r="AG19" s="66" t="s">
        <v>56</v>
      </c>
      <c r="AH19" s="72" t="s">
        <v>58</v>
      </c>
      <c r="AI19" s="314">
        <f>W11</f>
        <v>0.00043312499999999997</v>
      </c>
      <c r="AJ19" s="72"/>
      <c r="AK19" s="72" t="s">
        <v>58</v>
      </c>
      <c r="AL19" s="314">
        <f>W11</f>
        <v>0.00043312499999999997</v>
      </c>
      <c r="AM19" s="66"/>
      <c r="AO19" s="50"/>
      <c r="AR19" s="50"/>
    </row>
    <row r="20" spans="1:45" ht="14.25">
      <c r="A20" s="86" t="s">
        <v>134</v>
      </c>
      <c r="B20" s="302">
        <v>1</v>
      </c>
      <c r="D20" s="66" t="s">
        <v>91</v>
      </c>
      <c r="E20" s="317">
        <f>(E8*E9*E11)/(E13*E16*E39*E40*E28*(1/365)*E45*((E41*E43)+(E42*E44))*(1/24)*E30)</f>
        <v>0.07672752517889107</v>
      </c>
      <c r="F20" s="66" t="s">
        <v>56</v>
      </c>
      <c r="G20" s="70" t="s">
        <v>83</v>
      </c>
      <c r="H20" s="287">
        <f>B15</f>
        <v>1600</v>
      </c>
      <c r="I20" s="72" t="s">
        <v>84</v>
      </c>
      <c r="J20" s="70" t="s">
        <v>83</v>
      </c>
      <c r="K20" s="287">
        <f>B15</f>
        <v>1600</v>
      </c>
      <c r="L20" s="72" t="s">
        <v>84</v>
      </c>
      <c r="M20" s="66" t="s">
        <v>91</v>
      </c>
      <c r="N20" s="317">
        <f>(N8*N9*N11)/(N13*N16*N34*N32*N33*N35*N26*(1/24)*N30*(1/365)*N31)</f>
        <v>0.11604708455342612</v>
      </c>
      <c r="O20" s="66" t="s">
        <v>56</v>
      </c>
      <c r="P20" s="70" t="s">
        <v>83</v>
      </c>
      <c r="Q20" s="287">
        <f>B15</f>
        <v>1600</v>
      </c>
      <c r="R20" s="72" t="s">
        <v>84</v>
      </c>
      <c r="S20" s="70" t="s">
        <v>83</v>
      </c>
      <c r="T20" s="287">
        <f>B15</f>
        <v>1600</v>
      </c>
      <c r="U20" s="72" t="s">
        <v>84</v>
      </c>
      <c r="V20" s="66" t="s">
        <v>91</v>
      </c>
      <c r="W20" s="317">
        <f>(W8*W9*W11)/(W13*W16*W34*W32*W33*W35*W26*(1/24)*W30*(1/365)*W31)</f>
        <v>0.12894120505936235</v>
      </c>
      <c r="X20" s="66" t="s">
        <v>56</v>
      </c>
      <c r="Y20" s="70" t="s">
        <v>83</v>
      </c>
      <c r="Z20" s="287">
        <f>B15</f>
        <v>1600</v>
      </c>
      <c r="AA20" s="72" t="s">
        <v>84</v>
      </c>
      <c r="AB20" s="70" t="s">
        <v>83</v>
      </c>
      <c r="AC20" s="287">
        <f>B15</f>
        <v>1600</v>
      </c>
      <c r="AD20" s="72" t="s">
        <v>84</v>
      </c>
      <c r="AE20" s="66" t="s">
        <v>91</v>
      </c>
      <c r="AF20" s="317">
        <f>(AF8*AF9*AF11)/(AF13*AF16*AF34*AF32*AF33*AF35*AF26*(1/24)*AF30*(1/365)*AF31)</f>
        <v>0.2901177113835653</v>
      </c>
      <c r="AG20" s="66" t="s">
        <v>56</v>
      </c>
      <c r="AH20" s="70" t="s">
        <v>83</v>
      </c>
      <c r="AI20" s="287">
        <f>B15</f>
        <v>1600</v>
      </c>
      <c r="AJ20" s="72" t="s">
        <v>84</v>
      </c>
      <c r="AK20" s="70" t="s">
        <v>83</v>
      </c>
      <c r="AL20" s="287">
        <f>B15</f>
        <v>1600</v>
      </c>
      <c r="AM20" s="66" t="s">
        <v>84</v>
      </c>
      <c r="AN20" s="74"/>
      <c r="AO20" s="51"/>
      <c r="AP20" s="74"/>
      <c r="AQ20" s="74"/>
      <c r="AR20" s="51"/>
      <c r="AS20" s="74"/>
    </row>
    <row r="21" spans="1:39" ht="12.75">
      <c r="A21" s="77" t="s">
        <v>138</v>
      </c>
      <c r="B21" s="42">
        <v>1</v>
      </c>
      <c r="C21" s="77" t="s">
        <v>137</v>
      </c>
      <c r="D21" s="66"/>
      <c r="E21" s="69"/>
      <c r="F21" s="66"/>
      <c r="G21" s="66" t="s">
        <v>150</v>
      </c>
      <c r="H21" s="314">
        <f>1-EXP(-H19*H18)</f>
        <v>0.01119807947294571</v>
      </c>
      <c r="I21" s="66"/>
      <c r="J21" s="66" t="s">
        <v>150</v>
      </c>
      <c r="K21" s="314">
        <f>1-EXP(-K19*K18)</f>
        <v>0.01119807947294571</v>
      </c>
      <c r="L21" s="66"/>
      <c r="M21" s="66"/>
      <c r="N21" s="69"/>
      <c r="O21" s="66"/>
      <c r="P21" s="66" t="s">
        <v>150</v>
      </c>
      <c r="Q21" s="314">
        <f>1-EXP(-Q19*Q18)</f>
        <v>0.010769711879457189</v>
      </c>
      <c r="R21" s="66"/>
      <c r="S21" s="66" t="s">
        <v>150</v>
      </c>
      <c r="T21" s="314">
        <f>1-EXP(-T19*T18)</f>
        <v>0.010769711879457189</v>
      </c>
      <c r="U21" s="66"/>
      <c r="V21" s="66"/>
      <c r="W21" s="69"/>
      <c r="X21" s="66"/>
      <c r="Y21" s="66" t="s">
        <v>150</v>
      </c>
      <c r="Z21" s="314">
        <f>1-EXP(-Z19*Z18)</f>
        <v>0.010769711879457189</v>
      </c>
      <c r="AA21" s="66"/>
      <c r="AB21" s="66" t="s">
        <v>150</v>
      </c>
      <c r="AC21" s="314">
        <f>1-EXP(-AC19*AC18)</f>
        <v>0.010769711879457189</v>
      </c>
      <c r="AD21" s="66"/>
      <c r="AE21" s="66"/>
      <c r="AF21" s="69"/>
      <c r="AG21" s="66"/>
      <c r="AH21" s="66" t="s">
        <v>150</v>
      </c>
      <c r="AI21" s="314">
        <f>1-EXP(-AI19*AI18)</f>
        <v>0.010769711879457189</v>
      </c>
      <c r="AJ21" s="66"/>
      <c r="AK21" s="66" t="s">
        <v>150</v>
      </c>
      <c r="AL21" s="314">
        <f>1-EXP(-AL19*AL18)</f>
        <v>0.010769711879457189</v>
      </c>
      <c r="AM21" s="66"/>
    </row>
    <row r="22" spans="1:39" ht="12.75">
      <c r="A22" s="87" t="s">
        <v>117</v>
      </c>
      <c r="B22" s="299">
        <v>226.0254</v>
      </c>
      <c r="C22" s="87" t="s">
        <v>118</v>
      </c>
      <c r="D22" s="312" t="s">
        <v>87</v>
      </c>
      <c r="E22" s="318">
        <f>((E24*E27*E29*E25*E32*E34*E36)+(E24*E26*E28*E25*E31*E33*E35))</f>
        <v>1022000</v>
      </c>
      <c r="F22" s="319" t="s">
        <v>73</v>
      </c>
      <c r="G22" s="75" t="s">
        <v>101</v>
      </c>
      <c r="H22" s="296">
        <f>B10</f>
        <v>8.371915704E-06</v>
      </c>
      <c r="I22" s="75" t="s">
        <v>210</v>
      </c>
      <c r="J22" s="75" t="s">
        <v>101</v>
      </c>
      <c r="K22" s="296">
        <f>B10</f>
        <v>8.371915704E-06</v>
      </c>
      <c r="L22" s="75" t="s">
        <v>210</v>
      </c>
      <c r="M22" s="312" t="s">
        <v>95</v>
      </c>
      <c r="N22" s="318">
        <f>N24*N26*N25*N27*N28</f>
        <v>196</v>
      </c>
      <c r="O22" s="319" t="s">
        <v>60</v>
      </c>
      <c r="P22" s="75" t="s">
        <v>101</v>
      </c>
      <c r="Q22" s="296">
        <f>B10</f>
        <v>8.371915704E-06</v>
      </c>
      <c r="R22" s="75" t="s">
        <v>210</v>
      </c>
      <c r="S22" s="75" t="s">
        <v>101</v>
      </c>
      <c r="T22" s="296">
        <f>B10</f>
        <v>8.371915704E-06</v>
      </c>
      <c r="U22" s="75" t="s">
        <v>210</v>
      </c>
      <c r="V22" s="312" t="s">
        <v>88</v>
      </c>
      <c r="W22" s="318">
        <f>W24*W26*W25*W27*W28</f>
        <v>196</v>
      </c>
      <c r="X22" s="319" t="s">
        <v>60</v>
      </c>
      <c r="Y22" s="75" t="s">
        <v>101</v>
      </c>
      <c r="Z22" s="296">
        <f>B10</f>
        <v>8.371915704E-06</v>
      </c>
      <c r="AA22" s="75" t="s">
        <v>210</v>
      </c>
      <c r="AB22" s="75" t="s">
        <v>101</v>
      </c>
      <c r="AC22" s="296">
        <f>B10</f>
        <v>8.371915704E-06</v>
      </c>
      <c r="AD22" s="75" t="s">
        <v>210</v>
      </c>
      <c r="AE22" s="312" t="s">
        <v>96</v>
      </c>
      <c r="AF22" s="318">
        <f>AF24*AF26*AF25*AF27*AF28</f>
        <v>294</v>
      </c>
      <c r="AG22" s="319" t="s">
        <v>60</v>
      </c>
      <c r="AH22" s="75" t="s">
        <v>101</v>
      </c>
      <c r="AI22" s="296">
        <f>B10</f>
        <v>8.371915704E-06</v>
      </c>
      <c r="AJ22" s="75" t="s">
        <v>210</v>
      </c>
      <c r="AK22" s="75" t="s">
        <v>101</v>
      </c>
      <c r="AL22" s="296">
        <f>B10</f>
        <v>8.371915704E-06</v>
      </c>
      <c r="AM22" s="75" t="s">
        <v>210</v>
      </c>
    </row>
    <row r="23" spans="1:40" ht="12.75">
      <c r="A23" s="75" t="s">
        <v>140</v>
      </c>
      <c r="B23" s="42">
        <v>5</v>
      </c>
      <c r="C23" s="75" t="s">
        <v>141</v>
      </c>
      <c r="D23" s="250" t="s">
        <v>89</v>
      </c>
      <c r="E23" s="320">
        <f>((E38*E32*E29)+(E31*E37*E28))</f>
        <v>161000</v>
      </c>
      <c r="F23" s="251" t="s">
        <v>92</v>
      </c>
      <c r="G23" s="75" t="s">
        <v>102</v>
      </c>
      <c r="H23" s="296">
        <f>B11</f>
        <v>1.51792056E-06</v>
      </c>
      <c r="I23" s="75" t="s">
        <v>211</v>
      </c>
      <c r="J23" s="75" t="s">
        <v>102</v>
      </c>
      <c r="K23" s="296">
        <f>B11</f>
        <v>1.51792056E-06</v>
      </c>
      <c r="L23" s="75" t="s">
        <v>211</v>
      </c>
      <c r="M23" s="250" t="s">
        <v>100</v>
      </c>
      <c r="N23" s="294">
        <f>B56</f>
        <v>2.5</v>
      </c>
      <c r="O23" s="251" t="s">
        <v>98</v>
      </c>
      <c r="P23" s="75" t="s">
        <v>102</v>
      </c>
      <c r="Q23" s="296">
        <f>B11</f>
        <v>1.51792056E-06</v>
      </c>
      <c r="R23" s="75" t="s">
        <v>211</v>
      </c>
      <c r="S23" s="75" t="s">
        <v>102</v>
      </c>
      <c r="T23" s="296">
        <f>B11</f>
        <v>1.51792056E-06</v>
      </c>
      <c r="U23" s="75" t="s">
        <v>211</v>
      </c>
      <c r="V23" s="250" t="s">
        <v>97</v>
      </c>
      <c r="W23" s="294">
        <f>B64</f>
        <v>2.5</v>
      </c>
      <c r="X23" s="251" t="s">
        <v>98</v>
      </c>
      <c r="Y23" s="75" t="s">
        <v>102</v>
      </c>
      <c r="Z23" s="296">
        <f>B11</f>
        <v>1.51792056E-06</v>
      </c>
      <c r="AA23" s="75" t="s">
        <v>211</v>
      </c>
      <c r="AB23" s="75" t="s">
        <v>102</v>
      </c>
      <c r="AC23" s="296">
        <f>B11</f>
        <v>1.51792056E-06</v>
      </c>
      <c r="AD23" s="75" t="s">
        <v>211</v>
      </c>
      <c r="AE23" s="250" t="s">
        <v>99</v>
      </c>
      <c r="AF23" s="294">
        <f>B72</f>
        <v>2.5</v>
      </c>
      <c r="AG23" s="251" t="s">
        <v>98</v>
      </c>
      <c r="AH23" s="75" t="s">
        <v>102</v>
      </c>
      <c r="AI23" s="296">
        <f>B11</f>
        <v>1.51792056E-06</v>
      </c>
      <c r="AJ23" s="75" t="s">
        <v>211</v>
      </c>
      <c r="AK23" s="75" t="s">
        <v>102</v>
      </c>
      <c r="AL23" s="296">
        <f>B11</f>
        <v>1.51792056E-06</v>
      </c>
      <c r="AM23" s="75" t="s">
        <v>211</v>
      </c>
      <c r="AN23" s="48"/>
    </row>
    <row r="24" spans="1:43" ht="12.75">
      <c r="A24" s="83" t="s">
        <v>82</v>
      </c>
      <c r="B24" s="43">
        <v>1.168</v>
      </c>
      <c r="C24" s="83"/>
      <c r="D24" s="255" t="s">
        <v>129</v>
      </c>
      <c r="E24" s="294">
        <f>B28</f>
        <v>0.5</v>
      </c>
      <c r="F24" s="251"/>
      <c r="G24" s="75" t="s">
        <v>103</v>
      </c>
      <c r="H24" s="296">
        <f>B12</f>
        <v>1.5599552832E-06</v>
      </c>
      <c r="I24" s="75" t="s">
        <v>210</v>
      </c>
      <c r="J24" s="75" t="s">
        <v>103</v>
      </c>
      <c r="K24" s="296">
        <f>B12</f>
        <v>1.5599552832E-06</v>
      </c>
      <c r="L24" s="75" t="s">
        <v>210</v>
      </c>
      <c r="M24" s="250" t="s">
        <v>129</v>
      </c>
      <c r="N24" s="294">
        <f>B28</f>
        <v>0.5</v>
      </c>
      <c r="O24" s="251"/>
      <c r="P24" s="75" t="s">
        <v>103</v>
      </c>
      <c r="Q24" s="296">
        <f>B12</f>
        <v>1.5599552832E-06</v>
      </c>
      <c r="R24" s="75" t="s">
        <v>210</v>
      </c>
      <c r="S24" s="75" t="s">
        <v>103</v>
      </c>
      <c r="T24" s="296">
        <f>B12</f>
        <v>1.5599552832E-06</v>
      </c>
      <c r="U24" s="75" t="s">
        <v>210</v>
      </c>
      <c r="V24" s="250" t="s">
        <v>129</v>
      </c>
      <c r="W24" s="294">
        <f>B28</f>
        <v>0.5</v>
      </c>
      <c r="X24" s="251"/>
      <c r="Y24" s="75" t="s">
        <v>103</v>
      </c>
      <c r="Z24" s="296">
        <f>B12</f>
        <v>1.5599552832E-06</v>
      </c>
      <c r="AA24" s="75" t="s">
        <v>210</v>
      </c>
      <c r="AB24" s="75" t="s">
        <v>103</v>
      </c>
      <c r="AC24" s="296">
        <f>B12</f>
        <v>1.5599552832E-06</v>
      </c>
      <c r="AD24" s="75" t="s">
        <v>210</v>
      </c>
      <c r="AE24" s="250" t="s">
        <v>129</v>
      </c>
      <c r="AF24" s="294">
        <f>B28</f>
        <v>0.5</v>
      </c>
      <c r="AG24" s="251"/>
      <c r="AH24" s="75" t="s">
        <v>103</v>
      </c>
      <c r="AI24" s="296">
        <f>B12</f>
        <v>1.5599552832E-06</v>
      </c>
      <c r="AJ24" s="75" t="s">
        <v>210</v>
      </c>
      <c r="AK24" s="75" t="s">
        <v>103</v>
      </c>
      <c r="AL24" s="296">
        <f>B12</f>
        <v>1.5599552832E-06</v>
      </c>
      <c r="AM24" s="75" t="s">
        <v>210</v>
      </c>
      <c r="AQ24" s="70"/>
    </row>
    <row r="25" spans="1:39" ht="12.75">
      <c r="A25" s="84" t="s">
        <v>128</v>
      </c>
      <c r="B25" s="90">
        <v>1</v>
      </c>
      <c r="C25" s="83"/>
      <c r="D25" s="255" t="s">
        <v>72</v>
      </c>
      <c r="E25" s="294">
        <f>B29</f>
        <v>0.5</v>
      </c>
      <c r="F25" s="251"/>
      <c r="G25" s="75" t="s">
        <v>104</v>
      </c>
      <c r="H25" s="296">
        <f>B13</f>
        <v>4.4650217088E-06</v>
      </c>
      <c r="I25" s="75" t="s">
        <v>210</v>
      </c>
      <c r="J25" s="75" t="s">
        <v>104</v>
      </c>
      <c r="K25" s="296">
        <f>B13</f>
        <v>4.4650217088E-06</v>
      </c>
      <c r="L25" s="75" t="s">
        <v>210</v>
      </c>
      <c r="M25" s="250" t="s">
        <v>72</v>
      </c>
      <c r="N25" s="294">
        <f>B29</f>
        <v>0.5</v>
      </c>
      <c r="O25" s="251"/>
      <c r="P25" s="75" t="s">
        <v>104</v>
      </c>
      <c r="Q25" s="296">
        <f>B13</f>
        <v>4.4650217088E-06</v>
      </c>
      <c r="R25" s="75" t="s">
        <v>210</v>
      </c>
      <c r="S25" s="75" t="s">
        <v>104</v>
      </c>
      <c r="T25" s="296">
        <f>B13</f>
        <v>4.4650217088E-06</v>
      </c>
      <c r="U25" s="75" t="s">
        <v>210</v>
      </c>
      <c r="V25" s="250" t="s">
        <v>72</v>
      </c>
      <c r="W25" s="294">
        <f>B29</f>
        <v>0.5</v>
      </c>
      <c r="X25" s="251"/>
      <c r="Y25" s="75" t="s">
        <v>104</v>
      </c>
      <c r="Z25" s="296">
        <f>B13</f>
        <v>4.4650217088E-06</v>
      </c>
      <c r="AA25" s="75" t="s">
        <v>210</v>
      </c>
      <c r="AB25" s="75" t="s">
        <v>104</v>
      </c>
      <c r="AC25" s="296">
        <f>B13</f>
        <v>4.4650217088E-06</v>
      </c>
      <c r="AD25" s="75" t="s">
        <v>210</v>
      </c>
      <c r="AE25" s="250" t="s">
        <v>72</v>
      </c>
      <c r="AF25" s="294">
        <f>B29</f>
        <v>0.5</v>
      </c>
      <c r="AG25" s="251"/>
      <c r="AH25" s="75" t="s">
        <v>104</v>
      </c>
      <c r="AI25" s="296">
        <f>B13</f>
        <v>4.4650217088E-06</v>
      </c>
      <c r="AJ25" s="75" t="s">
        <v>210</v>
      </c>
      <c r="AK25" s="75" t="s">
        <v>104</v>
      </c>
      <c r="AL25" s="296">
        <f>B13</f>
        <v>4.4650217088E-06</v>
      </c>
      <c r="AM25" s="75" t="s">
        <v>210</v>
      </c>
    </row>
    <row r="26" spans="1:39" ht="12.75">
      <c r="A26" s="84" t="s">
        <v>69</v>
      </c>
      <c r="B26" s="90">
        <v>1</v>
      </c>
      <c r="C26" s="85"/>
      <c r="D26" s="259" t="s">
        <v>161</v>
      </c>
      <c r="E26" s="294">
        <f>B45</f>
        <v>4</v>
      </c>
      <c r="F26" s="251" t="s">
        <v>208</v>
      </c>
      <c r="G26" s="75" t="s">
        <v>105</v>
      </c>
      <c r="H26" s="296">
        <f>B14</f>
        <v>7.099197696E-06</v>
      </c>
      <c r="I26" s="75" t="s">
        <v>210</v>
      </c>
      <c r="J26" s="75" t="s">
        <v>105</v>
      </c>
      <c r="K26" s="296">
        <f>B14</f>
        <v>7.099197696E-06</v>
      </c>
      <c r="L26" s="75" t="s">
        <v>210</v>
      </c>
      <c r="M26" s="250" t="s">
        <v>178</v>
      </c>
      <c r="N26" s="294">
        <f>B55</f>
        <v>8</v>
      </c>
      <c r="O26" s="251" t="s">
        <v>208</v>
      </c>
      <c r="P26" s="75" t="s">
        <v>105</v>
      </c>
      <c r="Q26" s="296">
        <f>B14</f>
        <v>7.099197696E-06</v>
      </c>
      <c r="R26" s="75" t="s">
        <v>210</v>
      </c>
      <c r="S26" s="75" t="s">
        <v>105</v>
      </c>
      <c r="T26" s="296">
        <f>B14</f>
        <v>7.099197696E-06</v>
      </c>
      <c r="U26" s="75" t="s">
        <v>210</v>
      </c>
      <c r="V26" s="250" t="s">
        <v>200</v>
      </c>
      <c r="W26" s="294">
        <f>B63</f>
        <v>8</v>
      </c>
      <c r="X26" s="251" t="s">
        <v>208</v>
      </c>
      <c r="Y26" s="75" t="s">
        <v>105</v>
      </c>
      <c r="Z26" s="296">
        <f>B14</f>
        <v>7.099197696E-06</v>
      </c>
      <c r="AA26" s="75" t="s">
        <v>210</v>
      </c>
      <c r="AB26" s="75" t="s">
        <v>105</v>
      </c>
      <c r="AC26" s="296">
        <f>B14</f>
        <v>7.099197696E-06</v>
      </c>
      <c r="AD26" s="75" t="s">
        <v>210</v>
      </c>
      <c r="AE26" s="250" t="s">
        <v>204</v>
      </c>
      <c r="AF26" s="294">
        <f>B71</f>
        <v>8</v>
      </c>
      <c r="AG26" s="251" t="s">
        <v>208</v>
      </c>
      <c r="AH26" s="75" t="s">
        <v>105</v>
      </c>
      <c r="AI26" s="296">
        <f>B14</f>
        <v>7.099197696E-06</v>
      </c>
      <c r="AJ26" s="75" t="s">
        <v>210</v>
      </c>
      <c r="AK26" s="75" t="s">
        <v>105</v>
      </c>
      <c r="AL26" s="296">
        <f>B14</f>
        <v>7.099197696E-06</v>
      </c>
      <c r="AM26" s="75" t="s">
        <v>210</v>
      </c>
    </row>
    <row r="27" spans="1:39" ht="12.75">
      <c r="A27" s="84" t="s">
        <v>70</v>
      </c>
      <c r="B27" s="90">
        <v>1</v>
      </c>
      <c r="C27" s="85"/>
      <c r="D27" s="259" t="s">
        <v>162</v>
      </c>
      <c r="E27" s="294">
        <f>B46</f>
        <v>4</v>
      </c>
      <c r="F27" s="251" t="s">
        <v>208</v>
      </c>
      <c r="G27" s="66" t="s">
        <v>61</v>
      </c>
      <c r="H27" s="69">
        <f>B40</f>
        <v>350</v>
      </c>
      <c r="I27" s="66" t="s">
        <v>145</v>
      </c>
      <c r="J27" s="66" t="s">
        <v>61</v>
      </c>
      <c r="K27" s="69">
        <f>B40</f>
        <v>350</v>
      </c>
      <c r="L27" s="66" t="s">
        <v>145</v>
      </c>
      <c r="M27" s="250" t="s">
        <v>213</v>
      </c>
      <c r="N27" s="294">
        <f>B57</f>
        <v>49</v>
      </c>
      <c r="O27" s="251" t="s">
        <v>73</v>
      </c>
      <c r="P27" s="66" t="s">
        <v>61</v>
      </c>
      <c r="Q27" s="69">
        <f>B54</f>
        <v>250</v>
      </c>
      <c r="R27" s="66" t="s">
        <v>145</v>
      </c>
      <c r="S27" s="66" t="s">
        <v>61</v>
      </c>
      <c r="T27" s="69">
        <f>B54</f>
        <v>250</v>
      </c>
      <c r="U27" s="66" t="s">
        <v>145</v>
      </c>
      <c r="V27" s="250" t="s">
        <v>201</v>
      </c>
      <c r="W27" s="294">
        <f>B65</f>
        <v>49</v>
      </c>
      <c r="X27" s="251" t="s">
        <v>73</v>
      </c>
      <c r="Y27" s="66" t="s">
        <v>61</v>
      </c>
      <c r="Z27" s="69">
        <f>B62</f>
        <v>225</v>
      </c>
      <c r="AA27" s="66" t="s">
        <v>145</v>
      </c>
      <c r="AB27" s="66" t="s">
        <v>61</v>
      </c>
      <c r="AC27" s="69">
        <f>B62</f>
        <v>225</v>
      </c>
      <c r="AD27" s="66" t="s">
        <v>145</v>
      </c>
      <c r="AE27" s="250" t="s">
        <v>205</v>
      </c>
      <c r="AF27" s="294">
        <f>B73</f>
        <v>49</v>
      </c>
      <c r="AG27" s="251" t="s">
        <v>73</v>
      </c>
      <c r="AH27" s="66" t="s">
        <v>61</v>
      </c>
      <c r="AI27" s="69">
        <f>B70</f>
        <v>250</v>
      </c>
      <c r="AJ27" s="66" t="s">
        <v>145</v>
      </c>
      <c r="AK27" s="66" t="s">
        <v>61</v>
      </c>
      <c r="AL27" s="69">
        <f>B70</f>
        <v>250</v>
      </c>
      <c r="AM27" s="66" t="s">
        <v>145</v>
      </c>
    </row>
    <row r="28" spans="1:39" ht="12.75">
      <c r="A28" s="84" t="s">
        <v>129</v>
      </c>
      <c r="B28" s="90">
        <v>0.5</v>
      </c>
      <c r="C28" s="85"/>
      <c r="D28" s="259" t="s">
        <v>163</v>
      </c>
      <c r="E28" s="294">
        <f>B40</f>
        <v>350</v>
      </c>
      <c r="F28" s="251" t="s">
        <v>145</v>
      </c>
      <c r="G28" s="66" t="s">
        <v>35</v>
      </c>
      <c r="H28" s="69">
        <f>B38</f>
        <v>26</v>
      </c>
      <c r="I28" s="66" t="s">
        <v>209</v>
      </c>
      <c r="J28" s="66" t="s">
        <v>35</v>
      </c>
      <c r="K28" s="69">
        <f>B38</f>
        <v>26</v>
      </c>
      <c r="L28" s="66" t="s">
        <v>209</v>
      </c>
      <c r="M28" s="311" t="s">
        <v>214</v>
      </c>
      <c r="N28" s="321">
        <f>B58</f>
        <v>2</v>
      </c>
      <c r="O28" s="322" t="s">
        <v>207</v>
      </c>
      <c r="P28" s="66" t="s">
        <v>35</v>
      </c>
      <c r="Q28" s="69">
        <f>B53</f>
        <v>25</v>
      </c>
      <c r="R28" s="66" t="s">
        <v>209</v>
      </c>
      <c r="S28" s="66" t="s">
        <v>35</v>
      </c>
      <c r="T28" s="69">
        <f>B53</f>
        <v>25</v>
      </c>
      <c r="U28" s="66" t="s">
        <v>209</v>
      </c>
      <c r="V28" s="311" t="s">
        <v>202</v>
      </c>
      <c r="W28" s="321">
        <f>B66</f>
        <v>2</v>
      </c>
      <c r="X28" s="322" t="s">
        <v>207</v>
      </c>
      <c r="Y28" s="66" t="s">
        <v>35</v>
      </c>
      <c r="Z28" s="69">
        <f>B61</f>
        <v>25</v>
      </c>
      <c r="AA28" s="66" t="s">
        <v>209</v>
      </c>
      <c r="AB28" s="66" t="s">
        <v>35</v>
      </c>
      <c r="AC28" s="69">
        <f>B61</f>
        <v>25</v>
      </c>
      <c r="AD28" s="66" t="s">
        <v>209</v>
      </c>
      <c r="AE28" s="311" t="s">
        <v>206</v>
      </c>
      <c r="AF28" s="321">
        <f>B74</f>
        <v>3</v>
      </c>
      <c r="AG28" s="322" t="s">
        <v>207</v>
      </c>
      <c r="AH28" s="66" t="s">
        <v>35</v>
      </c>
      <c r="AI28" s="69">
        <f>B69</f>
        <v>25</v>
      </c>
      <c r="AJ28" s="66" t="s">
        <v>209</v>
      </c>
      <c r="AK28" s="66" t="s">
        <v>35</v>
      </c>
      <c r="AL28" s="69">
        <f>B69</f>
        <v>25</v>
      </c>
      <c r="AM28" s="66" t="s">
        <v>209</v>
      </c>
    </row>
    <row r="29" spans="1:45" ht="12.75">
      <c r="A29" s="84" t="s">
        <v>72</v>
      </c>
      <c r="B29" s="90">
        <v>0.5</v>
      </c>
      <c r="C29" s="87"/>
      <c r="D29" s="259" t="s">
        <v>164</v>
      </c>
      <c r="E29" s="294">
        <f>B39</f>
        <v>350</v>
      </c>
      <c r="F29" s="251" t="s">
        <v>145</v>
      </c>
      <c r="G29" s="66" t="s">
        <v>75</v>
      </c>
      <c r="H29" s="69">
        <f>B32</f>
        <v>0.4</v>
      </c>
      <c r="I29" s="66"/>
      <c r="J29" s="66" t="s">
        <v>75</v>
      </c>
      <c r="K29" s="69">
        <f>B32</f>
        <v>0.4</v>
      </c>
      <c r="L29" s="66"/>
      <c r="M29" s="66" t="s">
        <v>218</v>
      </c>
      <c r="N29" s="69">
        <f>B52</f>
        <v>2.5</v>
      </c>
      <c r="O29" s="66" t="s">
        <v>98</v>
      </c>
      <c r="P29" s="66"/>
      <c r="Q29" s="69"/>
      <c r="R29" s="66"/>
      <c r="S29" s="66"/>
      <c r="T29" s="69"/>
      <c r="U29" s="66"/>
      <c r="V29" s="66" t="s">
        <v>216</v>
      </c>
      <c r="W29" s="69">
        <f>B60</f>
        <v>2.5</v>
      </c>
      <c r="X29" s="66" t="s">
        <v>98</v>
      </c>
      <c r="Y29" s="66"/>
      <c r="Z29" s="69"/>
      <c r="AA29" s="66"/>
      <c r="AB29" s="66"/>
      <c r="AC29" s="69"/>
      <c r="AD29" s="66"/>
      <c r="AE29" s="66" t="s">
        <v>217</v>
      </c>
      <c r="AF29" s="69">
        <f>B68</f>
        <v>2.5</v>
      </c>
      <c r="AG29" s="66" t="s">
        <v>98</v>
      </c>
      <c r="AH29" s="66"/>
      <c r="AI29" s="69"/>
      <c r="AJ29" s="66"/>
      <c r="AK29" s="66"/>
      <c r="AL29" s="69"/>
      <c r="AM29" s="66"/>
      <c r="AN29" s="70"/>
      <c r="AO29" s="52"/>
      <c r="AP29" s="70"/>
      <c r="AQ29" s="70"/>
      <c r="AR29" s="52"/>
      <c r="AS29" s="70"/>
    </row>
    <row r="30" spans="1:45" ht="12.75">
      <c r="A30" s="84" t="s">
        <v>135</v>
      </c>
      <c r="B30" s="90">
        <v>0.4</v>
      </c>
      <c r="C30" s="84"/>
      <c r="D30" s="250" t="s">
        <v>170</v>
      </c>
      <c r="E30" s="294">
        <f>B38</f>
        <v>26</v>
      </c>
      <c r="F30" s="251" t="s">
        <v>209</v>
      </c>
      <c r="G30" s="66" t="s">
        <v>107</v>
      </c>
      <c r="H30" s="69">
        <f>B31</f>
        <v>1</v>
      </c>
      <c r="I30" s="66"/>
      <c r="J30" s="66" t="s">
        <v>107</v>
      </c>
      <c r="K30" s="69">
        <f>B31</f>
        <v>1</v>
      </c>
      <c r="L30" s="66"/>
      <c r="M30" s="66" t="s">
        <v>175</v>
      </c>
      <c r="N30" s="69">
        <f>B54</f>
        <v>250</v>
      </c>
      <c r="O30" s="66" t="s">
        <v>145</v>
      </c>
      <c r="P30" s="66" t="s">
        <v>107</v>
      </c>
      <c r="Q30" s="69">
        <f>B31</f>
        <v>1</v>
      </c>
      <c r="R30" s="66"/>
      <c r="S30" s="66" t="s">
        <v>107</v>
      </c>
      <c r="T30" s="69">
        <f>B31</f>
        <v>1</v>
      </c>
      <c r="U30" s="66"/>
      <c r="V30" s="66" t="s">
        <v>176</v>
      </c>
      <c r="W30" s="69">
        <f>B62</f>
        <v>225</v>
      </c>
      <c r="X30" s="66" t="s">
        <v>145</v>
      </c>
      <c r="Y30" s="66" t="s">
        <v>107</v>
      </c>
      <c r="Z30" s="69">
        <f>B31</f>
        <v>1</v>
      </c>
      <c r="AA30" s="66"/>
      <c r="AB30" s="66" t="s">
        <v>107</v>
      </c>
      <c r="AC30" s="69">
        <f>B31</f>
        <v>1</v>
      </c>
      <c r="AD30" s="66"/>
      <c r="AE30" s="66" t="s">
        <v>169</v>
      </c>
      <c r="AF30" s="69">
        <f>B70</f>
        <v>250</v>
      </c>
      <c r="AG30" s="66" t="s">
        <v>145</v>
      </c>
      <c r="AH30" s="66" t="s">
        <v>106</v>
      </c>
      <c r="AI30" s="69">
        <f>B32</f>
        <v>0.4</v>
      </c>
      <c r="AJ30" s="66"/>
      <c r="AK30" s="66" t="s">
        <v>106</v>
      </c>
      <c r="AL30" s="69">
        <f>B32</f>
        <v>0.4</v>
      </c>
      <c r="AM30" s="66"/>
      <c r="AN30" s="70"/>
      <c r="AO30" s="52"/>
      <c r="AP30" s="70"/>
      <c r="AQ30" s="70"/>
      <c r="AR30" s="52"/>
      <c r="AS30" s="70"/>
    </row>
    <row r="31" spans="1:45" ht="12.75">
      <c r="A31" s="89" t="s">
        <v>107</v>
      </c>
      <c r="B31" s="90">
        <v>1</v>
      </c>
      <c r="C31" s="84"/>
      <c r="D31" s="250" t="s">
        <v>171</v>
      </c>
      <c r="E31" s="294">
        <f>B37</f>
        <v>20</v>
      </c>
      <c r="F31" s="251" t="s">
        <v>209</v>
      </c>
      <c r="G31" s="66" t="s">
        <v>82</v>
      </c>
      <c r="H31" s="69">
        <f>B24</f>
        <v>1.168</v>
      </c>
      <c r="I31" s="66"/>
      <c r="J31" s="86" t="s">
        <v>130</v>
      </c>
      <c r="K31" s="69">
        <f>B16</f>
        <v>1</v>
      </c>
      <c r="L31" s="66"/>
      <c r="M31" s="66" t="s">
        <v>177</v>
      </c>
      <c r="N31" s="69">
        <f>B53</f>
        <v>25</v>
      </c>
      <c r="O31" s="66" t="s">
        <v>209</v>
      </c>
      <c r="P31" s="71" t="s">
        <v>80</v>
      </c>
      <c r="Q31" s="69">
        <f>B24</f>
        <v>1.168</v>
      </c>
      <c r="R31" s="66" t="s">
        <v>81</v>
      </c>
      <c r="S31" s="86" t="s">
        <v>130</v>
      </c>
      <c r="T31" s="69">
        <f>B16</f>
        <v>1</v>
      </c>
      <c r="U31" s="66"/>
      <c r="V31" s="66" t="s">
        <v>199</v>
      </c>
      <c r="W31" s="69">
        <f>B61</f>
        <v>25</v>
      </c>
      <c r="X31" s="66" t="s">
        <v>209</v>
      </c>
      <c r="Y31" s="71" t="s">
        <v>80</v>
      </c>
      <c r="Z31" s="69">
        <f>B24</f>
        <v>1.168</v>
      </c>
      <c r="AA31" s="66" t="s">
        <v>81</v>
      </c>
      <c r="AB31" s="86" t="s">
        <v>130</v>
      </c>
      <c r="AC31" s="69">
        <f>B16</f>
        <v>1</v>
      </c>
      <c r="AD31" s="66"/>
      <c r="AE31" s="66" t="s">
        <v>203</v>
      </c>
      <c r="AF31" s="69">
        <f>B69</f>
        <v>25</v>
      </c>
      <c r="AG31" s="66" t="s">
        <v>209</v>
      </c>
      <c r="AH31" s="71" t="s">
        <v>80</v>
      </c>
      <c r="AI31" s="69">
        <f>B24</f>
        <v>1.168</v>
      </c>
      <c r="AJ31" s="66" t="s">
        <v>81</v>
      </c>
      <c r="AK31" s="86" t="s">
        <v>130</v>
      </c>
      <c r="AL31" s="69">
        <f>B16</f>
        <v>1</v>
      </c>
      <c r="AM31" s="66"/>
      <c r="AN31" s="70"/>
      <c r="AO31" s="52"/>
      <c r="AP31" s="70"/>
      <c r="AQ31" s="70"/>
      <c r="AR31" s="52"/>
      <c r="AS31" s="70"/>
    </row>
    <row r="32" spans="1:45" ht="12.75">
      <c r="A32" s="89" t="s">
        <v>106</v>
      </c>
      <c r="B32" s="90">
        <v>0.4</v>
      </c>
      <c r="C32" s="84"/>
      <c r="D32" s="250" t="s">
        <v>172</v>
      </c>
      <c r="E32" s="294">
        <f>B36</f>
        <v>6</v>
      </c>
      <c r="F32" s="251" t="s">
        <v>209</v>
      </c>
      <c r="G32" s="66"/>
      <c r="H32" s="69"/>
      <c r="I32" s="66"/>
      <c r="J32" s="86" t="s">
        <v>131</v>
      </c>
      <c r="K32" s="69">
        <f>B17</f>
        <v>1</v>
      </c>
      <c r="L32" s="66"/>
      <c r="M32" s="66" t="s">
        <v>69</v>
      </c>
      <c r="N32" s="69">
        <f>B26</f>
        <v>1</v>
      </c>
      <c r="O32" s="66"/>
      <c r="P32" s="66"/>
      <c r="Q32" s="69"/>
      <c r="R32" s="66"/>
      <c r="S32" s="86" t="s">
        <v>131</v>
      </c>
      <c r="T32" s="69">
        <f>B17</f>
        <v>1</v>
      </c>
      <c r="U32" s="66"/>
      <c r="V32" s="66" t="s">
        <v>69</v>
      </c>
      <c r="W32" s="69">
        <f>B26</f>
        <v>1</v>
      </c>
      <c r="X32" s="66"/>
      <c r="Y32" s="66"/>
      <c r="Z32" s="69"/>
      <c r="AA32" s="66"/>
      <c r="AB32" s="86" t="s">
        <v>131</v>
      </c>
      <c r="AC32" s="69">
        <f>B17</f>
        <v>1</v>
      </c>
      <c r="AD32" s="66"/>
      <c r="AE32" s="66" t="s">
        <v>69</v>
      </c>
      <c r="AF32" s="69">
        <f>B26</f>
        <v>1</v>
      </c>
      <c r="AG32" s="66"/>
      <c r="AH32" s="66"/>
      <c r="AI32" s="69"/>
      <c r="AJ32" s="66"/>
      <c r="AK32" s="86" t="s">
        <v>131</v>
      </c>
      <c r="AL32" s="69">
        <f>B17</f>
        <v>1</v>
      </c>
      <c r="AM32" s="66"/>
      <c r="AN32" s="70"/>
      <c r="AO32" s="52"/>
      <c r="AP32" s="70"/>
      <c r="AQ32" s="70"/>
      <c r="AR32" s="52"/>
      <c r="AS32" s="70"/>
    </row>
    <row r="33" spans="1:39" ht="12.75">
      <c r="A33" s="89" t="s">
        <v>65</v>
      </c>
      <c r="B33" s="88">
        <v>666666666</v>
      </c>
      <c r="C33" s="89" t="s">
        <v>66</v>
      </c>
      <c r="D33" s="250" t="s">
        <v>165</v>
      </c>
      <c r="E33" s="294">
        <f>B49</f>
        <v>49</v>
      </c>
      <c r="F33" s="251" t="s">
        <v>73</v>
      </c>
      <c r="G33" s="66"/>
      <c r="H33" s="69"/>
      <c r="I33" s="66"/>
      <c r="J33" s="86" t="s">
        <v>132</v>
      </c>
      <c r="K33" s="69">
        <f>B18</f>
        <v>1</v>
      </c>
      <c r="L33" s="66"/>
      <c r="M33" s="66" t="s">
        <v>70</v>
      </c>
      <c r="N33" s="69">
        <f>B27</f>
        <v>1</v>
      </c>
      <c r="O33" s="66"/>
      <c r="P33" s="66"/>
      <c r="Q33" s="69"/>
      <c r="R33" s="66"/>
      <c r="S33" s="86" t="s">
        <v>132</v>
      </c>
      <c r="T33" s="69">
        <f>B18</f>
        <v>1</v>
      </c>
      <c r="U33" s="66"/>
      <c r="V33" s="66" t="s">
        <v>70</v>
      </c>
      <c r="W33" s="69">
        <f>B27</f>
        <v>1</v>
      </c>
      <c r="X33" s="66"/>
      <c r="Y33" s="66"/>
      <c r="Z33" s="69"/>
      <c r="AA33" s="66"/>
      <c r="AB33" s="86" t="s">
        <v>132</v>
      </c>
      <c r="AC33" s="69">
        <f>B18</f>
        <v>1</v>
      </c>
      <c r="AD33" s="66"/>
      <c r="AE33" s="66" t="s">
        <v>70</v>
      </c>
      <c r="AF33" s="69">
        <f>B27</f>
        <v>1</v>
      </c>
      <c r="AG33" s="66"/>
      <c r="AH33" s="66"/>
      <c r="AI33" s="69"/>
      <c r="AJ33" s="66"/>
      <c r="AK33" s="86" t="s">
        <v>132</v>
      </c>
      <c r="AL33" s="69">
        <f>B18</f>
        <v>1</v>
      </c>
      <c r="AM33" s="66"/>
    </row>
    <row r="34" spans="1:39" ht="12.75">
      <c r="A34" s="77" t="s">
        <v>31</v>
      </c>
      <c r="B34" s="82">
        <v>0</v>
      </c>
      <c r="D34" s="250" t="s">
        <v>166</v>
      </c>
      <c r="E34" s="294">
        <f>B50</f>
        <v>16</v>
      </c>
      <c r="F34" s="251" t="s">
        <v>73</v>
      </c>
      <c r="G34" s="66"/>
      <c r="H34" s="69"/>
      <c r="I34" s="66"/>
      <c r="J34" s="86" t="s">
        <v>133</v>
      </c>
      <c r="K34" s="69">
        <f>B19</f>
        <v>1</v>
      </c>
      <c r="L34" s="66"/>
      <c r="M34" s="71" t="s">
        <v>107</v>
      </c>
      <c r="N34" s="69">
        <f>B31</f>
        <v>1</v>
      </c>
      <c r="O34" s="66"/>
      <c r="P34" s="66"/>
      <c r="Q34" s="69"/>
      <c r="R34" s="66"/>
      <c r="S34" s="86" t="s">
        <v>133</v>
      </c>
      <c r="T34" s="69">
        <f>B19</f>
        <v>1</v>
      </c>
      <c r="U34" s="66"/>
      <c r="V34" s="71" t="s">
        <v>107</v>
      </c>
      <c r="W34" s="69">
        <f>B31</f>
        <v>1</v>
      </c>
      <c r="X34" s="66"/>
      <c r="Y34" s="66"/>
      <c r="Z34" s="69"/>
      <c r="AA34" s="66"/>
      <c r="AB34" s="86" t="s">
        <v>133</v>
      </c>
      <c r="AC34" s="69">
        <f>B19</f>
        <v>1</v>
      </c>
      <c r="AD34" s="66"/>
      <c r="AE34" s="71" t="s">
        <v>75</v>
      </c>
      <c r="AF34" s="69">
        <f>B32</f>
        <v>0.4</v>
      </c>
      <c r="AG34" s="66"/>
      <c r="AH34" s="66"/>
      <c r="AI34" s="69"/>
      <c r="AJ34" s="66"/>
      <c r="AK34" s="86" t="s">
        <v>133</v>
      </c>
      <c r="AL34" s="69">
        <f>B19</f>
        <v>1</v>
      </c>
      <c r="AM34" s="66"/>
    </row>
    <row r="35" spans="1:39" ht="15">
      <c r="A35" s="375" t="s">
        <v>51</v>
      </c>
      <c r="B35" s="375"/>
      <c r="C35" s="376"/>
      <c r="D35" s="250" t="s">
        <v>167</v>
      </c>
      <c r="E35" s="294">
        <f>B41</f>
        <v>2</v>
      </c>
      <c r="F35" s="251" t="s">
        <v>207</v>
      </c>
      <c r="G35" s="66"/>
      <c r="H35" s="69"/>
      <c r="I35" s="66"/>
      <c r="J35" s="86" t="s">
        <v>134</v>
      </c>
      <c r="K35" s="69">
        <f>B20</f>
        <v>1</v>
      </c>
      <c r="L35" s="66"/>
      <c r="M35" s="71" t="s">
        <v>74</v>
      </c>
      <c r="N35" s="69">
        <f>B16</f>
        <v>1</v>
      </c>
      <c r="O35" s="66"/>
      <c r="P35" s="66"/>
      <c r="Q35" s="69"/>
      <c r="R35" s="66"/>
      <c r="S35" s="86" t="s">
        <v>134</v>
      </c>
      <c r="T35" s="69">
        <f>B20</f>
        <v>1</v>
      </c>
      <c r="U35" s="66"/>
      <c r="V35" s="71" t="s">
        <v>74</v>
      </c>
      <c r="W35" s="69">
        <f>B16</f>
        <v>1</v>
      </c>
      <c r="X35" s="66"/>
      <c r="Y35" s="66"/>
      <c r="Z35" s="69"/>
      <c r="AA35" s="66"/>
      <c r="AB35" s="86" t="s">
        <v>134</v>
      </c>
      <c r="AC35" s="69">
        <f>B20</f>
        <v>1</v>
      </c>
      <c r="AD35" s="66"/>
      <c r="AE35" s="71" t="s">
        <v>74</v>
      </c>
      <c r="AF35" s="69">
        <f>B16</f>
        <v>1</v>
      </c>
      <c r="AG35" s="66"/>
      <c r="AH35" s="66"/>
      <c r="AI35" s="69"/>
      <c r="AJ35" s="66"/>
      <c r="AK35" s="86" t="s">
        <v>134</v>
      </c>
      <c r="AL35" s="69">
        <f>B20</f>
        <v>1</v>
      </c>
      <c r="AM35" s="66"/>
    </row>
    <row r="36" spans="1:39" ht="12.75">
      <c r="A36" s="223" t="s">
        <v>172</v>
      </c>
      <c r="B36" s="256">
        <v>6</v>
      </c>
      <c r="C36" s="117" t="s">
        <v>84</v>
      </c>
      <c r="D36" s="250" t="s">
        <v>168</v>
      </c>
      <c r="E36" s="294">
        <f>B42</f>
        <v>10</v>
      </c>
      <c r="F36" s="251" t="s">
        <v>207</v>
      </c>
      <c r="G36" s="66" t="s">
        <v>68</v>
      </c>
      <c r="H36" s="69">
        <f>B47</f>
        <v>1.752</v>
      </c>
      <c r="I36" s="66" t="s">
        <v>208</v>
      </c>
      <c r="J36" s="66" t="s">
        <v>68</v>
      </c>
      <c r="K36" s="69">
        <v>1.752</v>
      </c>
      <c r="L36" s="66" t="s">
        <v>208</v>
      </c>
      <c r="M36" s="72" t="s">
        <v>65</v>
      </c>
      <c r="N36" s="287">
        <f>B33</f>
        <v>666666666</v>
      </c>
      <c r="O36" s="72" t="s">
        <v>66</v>
      </c>
      <c r="P36" s="66" t="s">
        <v>67</v>
      </c>
      <c r="Q36" s="69">
        <f>B55</f>
        <v>8</v>
      </c>
      <c r="R36" s="66" t="s">
        <v>208</v>
      </c>
      <c r="S36" s="66" t="s">
        <v>67</v>
      </c>
      <c r="T36" s="69">
        <f>B55</f>
        <v>8</v>
      </c>
      <c r="U36" s="66" t="s">
        <v>208</v>
      </c>
      <c r="V36" s="72" t="s">
        <v>65</v>
      </c>
      <c r="W36" s="287">
        <f>B33</f>
        <v>666666666</v>
      </c>
      <c r="X36" s="72" t="s">
        <v>66</v>
      </c>
      <c r="Y36" s="66" t="s">
        <v>67</v>
      </c>
      <c r="Z36" s="69">
        <f>B63</f>
        <v>8</v>
      </c>
      <c r="AA36" s="66" t="s">
        <v>208</v>
      </c>
      <c r="AB36" s="66" t="s">
        <v>67</v>
      </c>
      <c r="AC36" s="69">
        <f>B63</f>
        <v>8</v>
      </c>
      <c r="AD36" s="66" t="s">
        <v>208</v>
      </c>
      <c r="AE36" s="72" t="s">
        <v>65</v>
      </c>
      <c r="AF36" s="287">
        <f>B33</f>
        <v>666666666</v>
      </c>
      <c r="AG36" s="72" t="s">
        <v>66</v>
      </c>
      <c r="AH36" s="66" t="s">
        <v>67</v>
      </c>
      <c r="AI36" s="69">
        <f>B71</f>
        <v>8</v>
      </c>
      <c r="AJ36" s="66" t="s">
        <v>208</v>
      </c>
      <c r="AK36" s="66" t="s">
        <v>67</v>
      </c>
      <c r="AL36" s="69">
        <f>B71</f>
        <v>8</v>
      </c>
      <c r="AM36" s="66" t="s">
        <v>208</v>
      </c>
    </row>
    <row r="37" spans="1:39" ht="12.75">
      <c r="A37" s="223" t="s">
        <v>171</v>
      </c>
      <c r="B37" s="256">
        <v>20</v>
      </c>
      <c r="C37" s="117" t="s">
        <v>84</v>
      </c>
      <c r="D37" s="250" t="s">
        <v>93</v>
      </c>
      <c r="E37" s="294">
        <f>B44</f>
        <v>20</v>
      </c>
      <c r="F37" s="251" t="s">
        <v>63</v>
      </c>
      <c r="G37" s="84" t="s">
        <v>128</v>
      </c>
      <c r="H37" s="69">
        <f>B25</f>
        <v>1</v>
      </c>
      <c r="I37" s="66"/>
      <c r="J37" s="84" t="s">
        <v>128</v>
      </c>
      <c r="K37" s="69">
        <f>B25</f>
        <v>1</v>
      </c>
      <c r="L37" s="66"/>
      <c r="M37" s="71" t="s">
        <v>1</v>
      </c>
      <c r="N37" s="296">
        <f>'PEF''s'!G2</f>
        <v>9550330.003035864</v>
      </c>
      <c r="O37" s="66" t="s">
        <v>64</v>
      </c>
      <c r="P37" s="84"/>
      <c r="Q37" s="69"/>
      <c r="R37" s="66"/>
      <c r="S37" s="84"/>
      <c r="T37" s="69"/>
      <c r="U37" s="66"/>
      <c r="V37" s="71" t="s">
        <v>1</v>
      </c>
      <c r="W37" s="296">
        <f>'PEF''s'!G2</f>
        <v>9550330.003035864</v>
      </c>
      <c r="X37" s="66" t="s">
        <v>64</v>
      </c>
      <c r="Y37" s="84"/>
      <c r="Z37" s="69"/>
      <c r="AA37" s="66"/>
      <c r="AB37" s="84"/>
      <c r="AC37" s="69"/>
      <c r="AD37" s="66"/>
      <c r="AE37" s="71" t="s">
        <v>1</v>
      </c>
      <c r="AF37" s="296">
        <f>'PEF''s'!G2</f>
        <v>9550330.003035864</v>
      </c>
      <c r="AG37" s="66" t="s">
        <v>64</v>
      </c>
      <c r="AH37" s="84"/>
      <c r="AI37" s="69"/>
      <c r="AJ37" s="66"/>
      <c r="AK37" s="84"/>
      <c r="AL37" s="69"/>
      <c r="AM37" s="66"/>
    </row>
    <row r="38" spans="1:39" ht="12.75">
      <c r="A38" s="223" t="s">
        <v>170</v>
      </c>
      <c r="B38" s="256">
        <v>26</v>
      </c>
      <c r="C38" s="117" t="s">
        <v>84</v>
      </c>
      <c r="D38" s="311" t="s">
        <v>94</v>
      </c>
      <c r="E38" s="321">
        <f>B43</f>
        <v>10</v>
      </c>
      <c r="F38" s="322" t="s">
        <v>63</v>
      </c>
      <c r="G38" s="66" t="s">
        <v>69</v>
      </c>
      <c r="H38" s="69">
        <f>B26</f>
        <v>1</v>
      </c>
      <c r="I38" s="66"/>
      <c r="J38" s="66" t="s">
        <v>69</v>
      </c>
      <c r="K38" s="69">
        <f>B26</f>
        <v>1</v>
      </c>
      <c r="L38" s="66"/>
      <c r="M38" s="66" t="s">
        <v>0</v>
      </c>
      <c r="N38" s="296">
        <f>'PEF''s'!C2</f>
        <v>1359292542.255788</v>
      </c>
      <c r="O38" s="66" t="s">
        <v>64</v>
      </c>
      <c r="P38" s="66" t="s">
        <v>69</v>
      </c>
      <c r="Q38" s="69">
        <f>B26</f>
        <v>1</v>
      </c>
      <c r="R38" s="66"/>
      <c r="S38" s="66" t="s">
        <v>69</v>
      </c>
      <c r="T38" s="69">
        <f>B26</f>
        <v>1</v>
      </c>
      <c r="U38" s="66"/>
      <c r="V38" s="66" t="s">
        <v>0</v>
      </c>
      <c r="W38" s="296">
        <f>'PEF''s'!C2</f>
        <v>1359292542.255788</v>
      </c>
      <c r="X38" s="66" t="s">
        <v>64</v>
      </c>
      <c r="Y38" s="66" t="s">
        <v>69</v>
      </c>
      <c r="Z38" s="69">
        <f>B26</f>
        <v>1</v>
      </c>
      <c r="AA38" s="66"/>
      <c r="AB38" s="66" t="s">
        <v>69</v>
      </c>
      <c r="AC38" s="69">
        <f>B26</f>
        <v>1</v>
      </c>
      <c r="AD38" s="66"/>
      <c r="AE38" s="66" t="s">
        <v>0</v>
      </c>
      <c r="AF38" s="296">
        <f>'PEF''s'!C2</f>
        <v>1359292542.255788</v>
      </c>
      <c r="AG38" s="66" t="s">
        <v>64</v>
      </c>
      <c r="AH38" s="66" t="s">
        <v>69</v>
      </c>
      <c r="AI38" s="69">
        <f>B26</f>
        <v>1</v>
      </c>
      <c r="AJ38" s="66"/>
      <c r="AK38" s="66" t="s">
        <v>69</v>
      </c>
      <c r="AL38" s="69">
        <f>B26</f>
        <v>1</v>
      </c>
      <c r="AM38" s="66"/>
    </row>
    <row r="39" spans="1:39" ht="12.75">
      <c r="A39" s="259" t="s">
        <v>164</v>
      </c>
      <c r="B39" s="256">
        <v>350</v>
      </c>
      <c r="C39" s="117" t="s">
        <v>142</v>
      </c>
      <c r="D39" s="66" t="s">
        <v>69</v>
      </c>
      <c r="E39" s="69">
        <f>B26</f>
        <v>1</v>
      </c>
      <c r="F39" s="66"/>
      <c r="G39" s="72" t="s">
        <v>70</v>
      </c>
      <c r="H39" s="323">
        <f>B27</f>
        <v>1</v>
      </c>
      <c r="I39" s="72"/>
      <c r="J39" s="72" t="s">
        <v>70</v>
      </c>
      <c r="K39" s="323">
        <f>B27</f>
        <v>1</v>
      </c>
      <c r="L39" s="72"/>
      <c r="M39" s="66" t="s">
        <v>115</v>
      </c>
      <c r="N39" s="265">
        <v>27.027027027027</v>
      </c>
      <c r="O39" s="66" t="s">
        <v>116</v>
      </c>
      <c r="P39" s="72" t="s">
        <v>70</v>
      </c>
      <c r="Q39" s="323">
        <f>B27</f>
        <v>1</v>
      </c>
      <c r="R39" s="72"/>
      <c r="S39" s="72" t="s">
        <v>70</v>
      </c>
      <c r="T39" s="323">
        <f>B27</f>
        <v>1</v>
      </c>
      <c r="U39" s="72"/>
      <c r="V39" s="66" t="s">
        <v>115</v>
      </c>
      <c r="W39" s="265">
        <v>27.027027027027</v>
      </c>
      <c r="X39" s="66" t="s">
        <v>116</v>
      </c>
      <c r="Y39" s="72" t="s">
        <v>70</v>
      </c>
      <c r="Z39" s="323">
        <f>B27</f>
        <v>1</v>
      </c>
      <c r="AA39" s="72"/>
      <c r="AB39" s="72" t="s">
        <v>70</v>
      </c>
      <c r="AC39" s="323">
        <f>B27</f>
        <v>1</v>
      </c>
      <c r="AD39" s="72"/>
      <c r="AE39" s="66" t="s">
        <v>115</v>
      </c>
      <c r="AF39" s="265">
        <v>27.027027027027</v>
      </c>
      <c r="AG39" s="66" t="s">
        <v>116</v>
      </c>
      <c r="AH39" s="72" t="s">
        <v>70</v>
      </c>
      <c r="AI39" s="323">
        <f>B27</f>
        <v>1</v>
      </c>
      <c r="AJ39" s="72"/>
      <c r="AK39" s="72" t="s">
        <v>70</v>
      </c>
      <c r="AL39" s="323">
        <f>B27</f>
        <v>1</v>
      </c>
      <c r="AM39" s="72"/>
    </row>
    <row r="40" spans="1:39" ht="12.75">
      <c r="A40" s="259" t="s">
        <v>163</v>
      </c>
      <c r="B40" s="256">
        <v>350</v>
      </c>
      <c r="C40" s="117" t="s">
        <v>142</v>
      </c>
      <c r="D40" s="66" t="s">
        <v>70</v>
      </c>
      <c r="E40" s="69">
        <f>B27</f>
        <v>1</v>
      </c>
      <c r="F40" s="66"/>
      <c r="G40" s="66" t="s">
        <v>76</v>
      </c>
      <c r="H40" s="69">
        <f>B48</f>
        <v>16.4</v>
      </c>
      <c r="I40" s="66"/>
      <c r="J40" s="66" t="s">
        <v>76</v>
      </c>
      <c r="K40" s="69">
        <v>16.4</v>
      </c>
      <c r="L40" s="66"/>
      <c r="M40" s="66" t="s">
        <v>117</v>
      </c>
      <c r="N40" s="69">
        <f>B22</f>
        <v>226.0254</v>
      </c>
      <c r="O40" s="66" t="s">
        <v>118</v>
      </c>
      <c r="P40" s="66"/>
      <c r="Q40" s="69"/>
      <c r="R40" s="66"/>
      <c r="S40" s="66"/>
      <c r="T40" s="69"/>
      <c r="U40" s="66"/>
      <c r="V40" s="66" t="s">
        <v>117</v>
      </c>
      <c r="W40" s="69">
        <f>B22</f>
        <v>226.0254</v>
      </c>
      <c r="X40" s="66" t="s">
        <v>118</v>
      </c>
      <c r="Y40" s="66"/>
      <c r="Z40" s="69"/>
      <c r="AA40" s="66"/>
      <c r="AB40" s="66"/>
      <c r="AC40" s="69"/>
      <c r="AD40" s="66"/>
      <c r="AE40" s="66" t="s">
        <v>117</v>
      </c>
      <c r="AF40" s="69">
        <f>B22</f>
        <v>226.0254</v>
      </c>
      <c r="AG40" s="66" t="s">
        <v>118</v>
      </c>
      <c r="AH40" s="66"/>
      <c r="AI40" s="69"/>
      <c r="AJ40" s="66"/>
      <c r="AK40" s="66"/>
      <c r="AL40" s="69"/>
      <c r="AM40" s="66"/>
    </row>
    <row r="41" spans="1:39" ht="12.75">
      <c r="A41" s="250" t="s">
        <v>167</v>
      </c>
      <c r="B41" s="249">
        <v>2</v>
      </c>
      <c r="C41" s="71" t="s">
        <v>207</v>
      </c>
      <c r="D41" s="66" t="s">
        <v>173</v>
      </c>
      <c r="E41" s="69">
        <f>B47</f>
        <v>1.752</v>
      </c>
      <c r="F41" s="66" t="s">
        <v>208</v>
      </c>
      <c r="G41" s="66" t="s">
        <v>115</v>
      </c>
      <c r="H41" s="265">
        <v>27.027027027027</v>
      </c>
      <c r="I41" s="66" t="s">
        <v>116</v>
      </c>
      <c r="J41" s="66" t="s">
        <v>115</v>
      </c>
      <c r="K41" s="265">
        <v>27.027027027027</v>
      </c>
      <c r="L41" s="66" t="s">
        <v>116</v>
      </c>
      <c r="M41" s="66" t="s">
        <v>119</v>
      </c>
      <c r="N41" s="69">
        <f>2.8*(10^(-15))</f>
        <v>2.8E-15</v>
      </c>
      <c r="O41" s="66"/>
      <c r="P41" s="66" t="s">
        <v>115</v>
      </c>
      <c r="Q41" s="265">
        <v>27.027027027027</v>
      </c>
      <c r="R41" s="66" t="s">
        <v>116</v>
      </c>
      <c r="S41" s="66" t="s">
        <v>115</v>
      </c>
      <c r="T41" s="265">
        <v>27.027027027027</v>
      </c>
      <c r="U41" s="66" t="s">
        <v>116</v>
      </c>
      <c r="V41" s="66" t="s">
        <v>119</v>
      </c>
      <c r="W41" s="69">
        <f>2.8*(10^(-15))</f>
        <v>2.8E-15</v>
      </c>
      <c r="X41" s="66"/>
      <c r="Y41" s="66" t="s">
        <v>115</v>
      </c>
      <c r="Z41" s="265">
        <v>27.027027027027</v>
      </c>
      <c r="AA41" s="66" t="s">
        <v>116</v>
      </c>
      <c r="AB41" s="66" t="s">
        <v>115</v>
      </c>
      <c r="AC41" s="265">
        <v>27.027027027027</v>
      </c>
      <c r="AD41" s="66" t="s">
        <v>116</v>
      </c>
      <c r="AE41" s="66" t="s">
        <v>119</v>
      </c>
      <c r="AF41" s="69">
        <f>2.8*(10^(-15))</f>
        <v>2.8E-15</v>
      </c>
      <c r="AG41" s="66"/>
      <c r="AH41" s="66" t="s">
        <v>115</v>
      </c>
      <c r="AI41" s="265">
        <v>27.027027027027</v>
      </c>
      <c r="AJ41" s="66" t="s">
        <v>116</v>
      </c>
      <c r="AK41" s="66" t="s">
        <v>115</v>
      </c>
      <c r="AL41" s="265">
        <v>27.027027027027</v>
      </c>
      <c r="AM41" s="66" t="s">
        <v>116</v>
      </c>
    </row>
    <row r="42" spans="1:39" ht="12.75">
      <c r="A42" s="250" t="s">
        <v>168</v>
      </c>
      <c r="B42" s="249">
        <v>10</v>
      </c>
      <c r="C42" s="71" t="s">
        <v>207</v>
      </c>
      <c r="D42" s="66" t="s">
        <v>174</v>
      </c>
      <c r="E42" s="69">
        <f>B48</f>
        <v>16.4</v>
      </c>
      <c r="F42" s="66" t="s">
        <v>208</v>
      </c>
      <c r="G42" s="66" t="s">
        <v>117</v>
      </c>
      <c r="H42" s="69">
        <f>B22</f>
        <v>226.0254</v>
      </c>
      <c r="I42" s="66" t="s">
        <v>118</v>
      </c>
      <c r="J42" s="66" t="s">
        <v>117</v>
      </c>
      <c r="K42" s="69">
        <f>B22</f>
        <v>226.0254</v>
      </c>
      <c r="L42" s="66" t="s">
        <v>118</v>
      </c>
      <c r="P42" s="66" t="s">
        <v>117</v>
      </c>
      <c r="Q42" s="69">
        <f>B22</f>
        <v>226.0254</v>
      </c>
      <c r="R42" s="66" t="s">
        <v>118</v>
      </c>
      <c r="S42" s="66" t="s">
        <v>117</v>
      </c>
      <c r="T42" s="69">
        <f>B22</f>
        <v>226.0254</v>
      </c>
      <c r="U42" s="66" t="s">
        <v>118</v>
      </c>
      <c r="V42" s="66"/>
      <c r="W42" s="66"/>
      <c r="X42" s="66"/>
      <c r="Y42" s="66" t="s">
        <v>117</v>
      </c>
      <c r="Z42" s="69">
        <f>B22</f>
        <v>226.0254</v>
      </c>
      <c r="AA42" s="66" t="s">
        <v>118</v>
      </c>
      <c r="AB42" s="66" t="s">
        <v>117</v>
      </c>
      <c r="AC42" s="69">
        <f>B22</f>
        <v>226.0254</v>
      </c>
      <c r="AD42" s="66" t="s">
        <v>118</v>
      </c>
      <c r="AE42" s="31"/>
      <c r="AF42" s="66"/>
      <c r="AG42" s="66"/>
      <c r="AH42" s="66" t="s">
        <v>117</v>
      </c>
      <c r="AI42" s="69">
        <f>B22</f>
        <v>226.0254</v>
      </c>
      <c r="AJ42" s="66" t="s">
        <v>118</v>
      </c>
      <c r="AK42" s="66" t="s">
        <v>117</v>
      </c>
      <c r="AL42" s="69">
        <f>B22</f>
        <v>226.0254</v>
      </c>
      <c r="AM42" s="66" t="s">
        <v>118</v>
      </c>
    </row>
    <row r="43" spans="1:39" ht="12.75">
      <c r="A43" s="222" t="s">
        <v>193</v>
      </c>
      <c r="B43" s="256">
        <v>10</v>
      </c>
      <c r="C43" s="116" t="s">
        <v>139</v>
      </c>
      <c r="D43" s="66" t="s">
        <v>107</v>
      </c>
      <c r="E43" s="69">
        <f>B31</f>
        <v>1</v>
      </c>
      <c r="F43" s="66"/>
      <c r="G43" s="66" t="s">
        <v>119</v>
      </c>
      <c r="H43" s="69">
        <f>2.8*(10^(-12))</f>
        <v>2.7999999999999998E-12</v>
      </c>
      <c r="I43" s="66"/>
      <c r="J43" s="66" t="s">
        <v>119</v>
      </c>
      <c r="K43" s="69">
        <f>2.8*(10^(-12))</f>
        <v>2.7999999999999998E-12</v>
      </c>
      <c r="L43" s="66"/>
      <c r="P43" s="66" t="s">
        <v>119</v>
      </c>
      <c r="Q43" s="69">
        <f>2.8*(10^(-12))</f>
        <v>2.7999999999999998E-12</v>
      </c>
      <c r="R43" s="66"/>
      <c r="S43" s="66" t="s">
        <v>119</v>
      </c>
      <c r="T43" s="69">
        <f>2.8*(10^(-12))</f>
        <v>2.7999999999999998E-12</v>
      </c>
      <c r="U43" s="66"/>
      <c r="V43" s="66"/>
      <c r="W43" s="66"/>
      <c r="X43" s="66"/>
      <c r="Y43" s="66" t="s">
        <v>119</v>
      </c>
      <c r="Z43" s="69">
        <f>2.8*(10^(-12))</f>
        <v>2.7999999999999998E-12</v>
      </c>
      <c r="AA43" s="66"/>
      <c r="AB43" s="66" t="s">
        <v>119</v>
      </c>
      <c r="AC43" s="69">
        <f>2.8*(10^(-12))</f>
        <v>2.7999999999999998E-12</v>
      </c>
      <c r="AD43" s="66"/>
      <c r="AE43" s="66"/>
      <c r="AF43" s="66"/>
      <c r="AG43" s="66"/>
      <c r="AH43" s="66" t="s">
        <v>119</v>
      </c>
      <c r="AI43" s="69">
        <f>2.8*(10^(-12))</f>
        <v>2.7999999999999998E-12</v>
      </c>
      <c r="AJ43" s="66"/>
      <c r="AK43" s="66" t="s">
        <v>119</v>
      </c>
      <c r="AL43" s="69">
        <f>2.8*(10^(-12))</f>
        <v>2.7999999999999998E-12</v>
      </c>
      <c r="AM43" s="66"/>
    </row>
    <row r="44" spans="1:39" ht="12.75">
      <c r="A44" s="222" t="s">
        <v>192</v>
      </c>
      <c r="B44" s="256">
        <v>20</v>
      </c>
      <c r="C44" s="116" t="s">
        <v>139</v>
      </c>
      <c r="D44" s="66" t="s">
        <v>75</v>
      </c>
      <c r="E44" s="69">
        <f>B32</f>
        <v>0.4</v>
      </c>
      <c r="F44" s="66"/>
      <c r="G44" s="66" t="s">
        <v>119</v>
      </c>
      <c r="H44" s="296">
        <v>2.8E-15</v>
      </c>
      <c r="I44" s="66"/>
      <c r="J44" s="66" t="s">
        <v>119</v>
      </c>
      <c r="K44" s="296">
        <v>2.8E-15</v>
      </c>
      <c r="L44" s="66"/>
      <c r="M44" s="254"/>
      <c r="N44" s="66"/>
      <c r="O44" s="66"/>
      <c r="P44" s="66" t="s">
        <v>119</v>
      </c>
      <c r="Q44" s="296">
        <v>2.8E-15</v>
      </c>
      <c r="R44" s="66"/>
      <c r="S44" s="66" t="s">
        <v>119</v>
      </c>
      <c r="T44" s="69">
        <f>2.8*(10^(-15))</f>
        <v>2.8E-15</v>
      </c>
      <c r="U44" s="66"/>
      <c r="V44" s="66"/>
      <c r="W44" s="66"/>
      <c r="X44" s="66"/>
      <c r="Y44" s="66" t="s">
        <v>119</v>
      </c>
      <c r="Z44" s="296">
        <v>2.8E-15</v>
      </c>
      <c r="AA44" s="66"/>
      <c r="AB44" s="66" t="s">
        <v>119</v>
      </c>
      <c r="AC44" s="69">
        <f>2.8*(10^(-15))</f>
        <v>2.8E-15</v>
      </c>
      <c r="AD44" s="66"/>
      <c r="AH44" s="66" t="s">
        <v>119</v>
      </c>
      <c r="AI44" s="296">
        <v>2.8E-15</v>
      </c>
      <c r="AJ44" s="66"/>
      <c r="AK44" s="66" t="s">
        <v>119</v>
      </c>
      <c r="AL44" s="69">
        <f>2.8*(10^(-15))</f>
        <v>2.8E-15</v>
      </c>
      <c r="AM44" s="66"/>
    </row>
    <row r="45" spans="1:39" ht="12.75">
      <c r="A45" s="259" t="s">
        <v>161</v>
      </c>
      <c r="B45" s="249">
        <v>4</v>
      </c>
      <c r="C45" s="71" t="s">
        <v>208</v>
      </c>
      <c r="D45" s="66" t="s">
        <v>74</v>
      </c>
      <c r="E45" s="69">
        <f>B16</f>
        <v>1</v>
      </c>
      <c r="F45" s="66"/>
      <c r="G45" s="66"/>
      <c r="H45" s="66"/>
      <c r="I45" s="66"/>
      <c r="J45" s="66"/>
      <c r="K45" s="66"/>
      <c r="L45" s="66"/>
      <c r="M45" s="254"/>
      <c r="N45" s="66"/>
      <c r="O45" s="66"/>
      <c r="P45" s="66"/>
      <c r="Q45" s="66"/>
      <c r="R45" s="66"/>
      <c r="S45" s="66"/>
      <c r="T45" s="296"/>
      <c r="U45" s="66"/>
      <c r="V45" s="66"/>
      <c r="W45" s="66"/>
      <c r="X45" s="66"/>
      <c r="Y45" s="66"/>
      <c r="Z45" s="66"/>
      <c r="AA45" s="66"/>
      <c r="AB45" s="66"/>
      <c r="AC45" s="296"/>
      <c r="AD45" s="66"/>
      <c r="AH45" s="66"/>
      <c r="AI45" s="66"/>
      <c r="AJ45" s="66"/>
      <c r="AK45" s="66"/>
      <c r="AL45" s="296"/>
      <c r="AM45" s="66"/>
    </row>
    <row r="46" spans="1:39" ht="12.75">
      <c r="A46" s="259" t="s">
        <v>162</v>
      </c>
      <c r="B46" s="249">
        <v>4</v>
      </c>
      <c r="C46" s="71" t="s">
        <v>208</v>
      </c>
      <c r="D46" s="72" t="s">
        <v>65</v>
      </c>
      <c r="E46" s="287">
        <f>B33</f>
        <v>666666666</v>
      </c>
      <c r="F46" s="72" t="s">
        <v>66</v>
      </c>
      <c r="G46" s="66"/>
      <c r="H46" s="373" t="s">
        <v>183</v>
      </c>
      <c r="I46" s="373"/>
      <c r="J46" s="66"/>
      <c r="K46" s="66"/>
      <c r="L46" s="66"/>
      <c r="M46" s="7"/>
      <c r="N46" s="66"/>
      <c r="O46" s="66"/>
      <c r="P46" s="66"/>
      <c r="Q46" s="373" t="s">
        <v>183</v>
      </c>
      <c r="R46" s="373"/>
      <c r="S46" s="66"/>
      <c r="T46" s="66"/>
      <c r="U46" s="66"/>
      <c r="V46" s="66"/>
      <c r="W46" s="66"/>
      <c r="X46" s="66"/>
      <c r="Y46" s="66"/>
      <c r="Z46" s="373" t="s">
        <v>183</v>
      </c>
      <c r="AA46" s="373"/>
      <c r="AB46" s="66"/>
      <c r="AC46" s="66"/>
      <c r="AD46" s="66"/>
      <c r="AH46" s="66"/>
      <c r="AI46" s="373" t="s">
        <v>183</v>
      </c>
      <c r="AJ46" s="373"/>
      <c r="AK46" s="66"/>
      <c r="AL46" s="66"/>
      <c r="AM46" s="66"/>
    </row>
    <row r="47" spans="1:39" ht="12.75">
      <c r="A47" t="s">
        <v>173</v>
      </c>
      <c r="B47" s="249">
        <v>1.752</v>
      </c>
      <c r="C47" s="67" t="s">
        <v>208</v>
      </c>
      <c r="D47" s="66" t="s">
        <v>1</v>
      </c>
      <c r="E47" s="296">
        <f>'PEF''s'!E2</f>
        <v>9550378.481834507</v>
      </c>
      <c r="F47" s="66"/>
      <c r="G47" s="66"/>
      <c r="H47" s="373" t="s">
        <v>184</v>
      </c>
      <c r="I47" s="373"/>
      <c r="J47" s="66"/>
      <c r="K47" s="66"/>
      <c r="L47" s="66"/>
      <c r="M47" s="7"/>
      <c r="N47" s="66"/>
      <c r="O47" s="66"/>
      <c r="P47" s="66"/>
      <c r="Q47" s="373" t="s">
        <v>184</v>
      </c>
      <c r="R47" s="373"/>
      <c r="S47" s="66"/>
      <c r="T47" s="66"/>
      <c r="U47" s="66"/>
      <c r="X47" s="66"/>
      <c r="Y47" s="66"/>
      <c r="Z47" s="373" t="s">
        <v>184</v>
      </c>
      <c r="AA47" s="373"/>
      <c r="AB47" s="66"/>
      <c r="AC47" s="66"/>
      <c r="AD47" s="66"/>
      <c r="AH47" s="66"/>
      <c r="AI47" s="373" t="s">
        <v>184</v>
      </c>
      <c r="AJ47" s="373"/>
      <c r="AK47" s="66"/>
      <c r="AL47" s="66"/>
      <c r="AM47" s="66"/>
    </row>
    <row r="48" spans="1:33" ht="12.75">
      <c r="A48" t="s">
        <v>174</v>
      </c>
      <c r="B48" s="249">
        <v>16.4</v>
      </c>
      <c r="C48" s="67" t="s">
        <v>208</v>
      </c>
      <c r="D48" s="66" t="s">
        <v>0</v>
      </c>
      <c r="E48" s="296">
        <f>'PEF''s'!C2</f>
        <v>1359292542.255788</v>
      </c>
      <c r="F48" s="66" t="s">
        <v>64</v>
      </c>
      <c r="M48" s="7"/>
      <c r="N48" s="66"/>
      <c r="O48" s="66"/>
      <c r="P48" s="66"/>
      <c r="Q48" s="66"/>
      <c r="R48" s="66"/>
      <c r="S48" s="66"/>
      <c r="T48" s="66"/>
      <c r="U48" s="66"/>
      <c r="X48" s="66"/>
      <c r="Y48" s="66"/>
      <c r="Z48" s="66"/>
      <c r="AA48" s="66"/>
      <c r="AB48" s="66"/>
      <c r="AC48" s="66"/>
      <c r="AD48" s="66"/>
      <c r="AE48" s="66"/>
      <c r="AF48" s="66"/>
      <c r="AG48" s="66"/>
    </row>
    <row r="49" spans="1:33" ht="12.75">
      <c r="A49" s="250" t="s">
        <v>165</v>
      </c>
      <c r="B49" s="249">
        <v>49</v>
      </c>
      <c r="C49" s="71" t="s">
        <v>73</v>
      </c>
      <c r="D49" s="66" t="s">
        <v>115</v>
      </c>
      <c r="E49" s="265">
        <v>27.027027027027</v>
      </c>
      <c r="F49" s="66" t="s">
        <v>116</v>
      </c>
      <c r="M49" s="7"/>
      <c r="N49" s="66"/>
      <c r="O49" s="66"/>
      <c r="P49" s="66"/>
      <c r="Q49" s="66"/>
      <c r="R49" s="66"/>
      <c r="S49" s="66"/>
      <c r="T49" s="66"/>
      <c r="U49" s="66"/>
      <c r="V49" s="66"/>
      <c r="W49" s="66"/>
      <c r="X49" s="66"/>
      <c r="Y49" s="66"/>
      <c r="Z49" s="66"/>
      <c r="AA49" s="66"/>
      <c r="AB49" s="66"/>
      <c r="AC49" s="66"/>
      <c r="AD49" s="66"/>
      <c r="AE49" s="66"/>
      <c r="AF49" s="66"/>
      <c r="AG49" s="66"/>
    </row>
    <row r="50" spans="1:33" ht="12.75">
      <c r="A50" s="250" t="s">
        <v>166</v>
      </c>
      <c r="B50" s="249">
        <v>16</v>
      </c>
      <c r="C50" s="71" t="s">
        <v>73</v>
      </c>
      <c r="D50" s="66" t="s">
        <v>117</v>
      </c>
      <c r="E50" s="69">
        <f>B22</f>
        <v>226.0254</v>
      </c>
      <c r="F50" s="66" t="s">
        <v>118</v>
      </c>
      <c r="M50" s="7"/>
      <c r="N50" s="66"/>
      <c r="O50" s="66"/>
      <c r="V50" s="66"/>
      <c r="W50" s="66"/>
      <c r="X50" s="66"/>
      <c r="Y50" s="66"/>
      <c r="Z50" s="66"/>
      <c r="AA50" s="66"/>
      <c r="AB50" s="66"/>
      <c r="AC50" s="66"/>
      <c r="AD50" s="66"/>
      <c r="AE50" s="66"/>
      <c r="AF50" s="66"/>
      <c r="AG50" s="66"/>
    </row>
    <row r="51" spans="1:33" ht="15">
      <c r="A51" s="374" t="s">
        <v>151</v>
      </c>
      <c r="B51" s="374"/>
      <c r="C51" s="374"/>
      <c r="D51" s="66" t="s">
        <v>119</v>
      </c>
      <c r="E51" s="69">
        <f>2.8*(10^(-15))</f>
        <v>2.8E-15</v>
      </c>
      <c r="F51" s="66"/>
      <c r="M51" s="7"/>
      <c r="N51" s="66"/>
      <c r="O51" s="66"/>
      <c r="V51" s="66"/>
      <c r="W51" s="66"/>
      <c r="X51" s="66"/>
      <c r="AE51" s="66"/>
      <c r="AF51" s="66"/>
      <c r="AG51" s="66"/>
    </row>
    <row r="52" spans="1:33" ht="12.75">
      <c r="A52" s="324" t="s">
        <v>215</v>
      </c>
      <c r="B52" s="325">
        <v>2.5</v>
      </c>
      <c r="C52" s="66" t="s">
        <v>98</v>
      </c>
      <c r="D52" s="66"/>
      <c r="E52" s="66"/>
      <c r="F52" s="68"/>
      <c r="M52" s="222"/>
      <c r="N52" s="66"/>
      <c r="O52" s="66"/>
      <c r="V52" s="66"/>
      <c r="W52" s="66"/>
      <c r="X52" s="66"/>
      <c r="AE52" s="66"/>
      <c r="AF52" s="66"/>
      <c r="AG52" s="66"/>
    </row>
    <row r="53" spans="1:33" ht="12.75">
      <c r="A53" s="116" t="s">
        <v>177</v>
      </c>
      <c r="B53" s="256">
        <v>25</v>
      </c>
      <c r="C53" s="115" t="s">
        <v>84</v>
      </c>
      <c r="F53" s="68"/>
      <c r="M53" s="7"/>
      <c r="N53" s="66"/>
      <c r="O53" s="66"/>
      <c r="V53" s="66"/>
      <c r="W53" s="66"/>
      <c r="X53" s="66"/>
      <c r="AE53" s="66"/>
      <c r="AF53" s="66"/>
      <c r="AG53" s="66"/>
    </row>
    <row r="54" spans="1:13" ht="12.75">
      <c r="A54" s="116" t="s">
        <v>175</v>
      </c>
      <c r="B54" s="256">
        <v>250</v>
      </c>
      <c r="C54" s="116" t="s">
        <v>145</v>
      </c>
      <c r="F54" s="68"/>
      <c r="M54" s="7"/>
    </row>
    <row r="55" spans="1:33" ht="12.75">
      <c r="A55" s="116" t="s">
        <v>178</v>
      </c>
      <c r="B55" s="256">
        <v>8</v>
      </c>
      <c r="C55" s="114" t="s">
        <v>143</v>
      </c>
      <c r="M55" s="7"/>
      <c r="N55" s="66"/>
      <c r="O55" s="66"/>
      <c r="V55" s="66"/>
      <c r="W55" s="66"/>
      <c r="X55" s="66"/>
      <c r="AE55" s="66"/>
      <c r="AF55" s="66"/>
      <c r="AG55" s="66"/>
    </row>
    <row r="56" spans="1:33" ht="12.75">
      <c r="A56" s="135" t="s">
        <v>100</v>
      </c>
      <c r="B56" s="249">
        <v>2.5</v>
      </c>
      <c r="C56" s="135" t="s">
        <v>98</v>
      </c>
      <c r="M56" s="257"/>
      <c r="N56" s="66"/>
      <c r="O56" s="66"/>
      <c r="V56" s="66"/>
      <c r="W56" s="66"/>
      <c r="X56" s="66"/>
      <c r="AE56" s="66"/>
      <c r="AF56" s="66"/>
      <c r="AG56" s="66"/>
    </row>
    <row r="57" spans="1:13" ht="12.75">
      <c r="A57" s="71" t="s">
        <v>213</v>
      </c>
      <c r="B57" s="249">
        <v>49</v>
      </c>
      <c r="C57" s="67" t="s">
        <v>73</v>
      </c>
      <c r="M57" s="257"/>
    </row>
    <row r="58" spans="1:33" ht="12.75">
      <c r="A58" s="71" t="s">
        <v>214</v>
      </c>
      <c r="B58" s="249">
        <v>2</v>
      </c>
      <c r="C58" s="67" t="s">
        <v>207</v>
      </c>
      <c r="D58" s="66"/>
      <c r="E58" s="66"/>
      <c r="F58" s="66"/>
      <c r="M58" s="46"/>
      <c r="N58" s="66"/>
      <c r="O58" s="66"/>
      <c r="V58" s="66"/>
      <c r="W58" s="66"/>
      <c r="X58" s="66"/>
      <c r="AE58" s="66"/>
      <c r="AF58" s="66"/>
      <c r="AG58" s="66"/>
    </row>
    <row r="59" spans="1:33" ht="15">
      <c r="A59" s="389" t="s">
        <v>146</v>
      </c>
      <c r="B59" s="389"/>
      <c r="C59" s="389"/>
      <c r="D59" s="66"/>
      <c r="E59" s="66"/>
      <c r="F59" s="66"/>
      <c r="M59" s="257"/>
      <c r="N59" s="66"/>
      <c r="O59" s="66"/>
      <c r="V59" s="66"/>
      <c r="W59" s="66"/>
      <c r="X59" s="66"/>
      <c r="AE59" s="66"/>
      <c r="AF59" s="66"/>
      <c r="AG59" s="66"/>
    </row>
    <row r="60" spans="1:33" ht="12.75">
      <c r="A60" s="71" t="s">
        <v>216</v>
      </c>
      <c r="B60" s="249">
        <v>2.5</v>
      </c>
      <c r="C60" s="66" t="s">
        <v>98</v>
      </c>
      <c r="D60" s="66"/>
      <c r="E60" s="66"/>
      <c r="F60" s="66"/>
      <c r="M60" s="222"/>
      <c r="N60" s="66"/>
      <c r="O60" s="66"/>
      <c r="V60" s="66"/>
      <c r="W60" s="66"/>
      <c r="X60" s="66"/>
      <c r="AE60" s="66"/>
      <c r="AF60" s="66"/>
      <c r="AG60" s="66"/>
    </row>
    <row r="61" spans="1:33" ht="12.75">
      <c r="A61" s="116" t="s">
        <v>199</v>
      </c>
      <c r="B61" s="256">
        <v>25</v>
      </c>
      <c r="C61" s="115" t="s">
        <v>84</v>
      </c>
      <c r="D61" s="66"/>
      <c r="E61" s="66"/>
      <c r="F61" s="66"/>
      <c r="M61" s="222"/>
      <c r="N61" s="66"/>
      <c r="O61" s="66"/>
      <c r="V61" s="66"/>
      <c r="W61" s="66"/>
      <c r="X61" s="66"/>
      <c r="AE61" s="66"/>
      <c r="AF61" s="66"/>
      <c r="AG61" s="66"/>
    </row>
    <row r="62" spans="1:33" ht="12.75">
      <c r="A62" s="116" t="s">
        <v>176</v>
      </c>
      <c r="B62" s="256">
        <v>225</v>
      </c>
      <c r="C62" s="116" t="s">
        <v>145</v>
      </c>
      <c r="D62" s="66"/>
      <c r="E62" s="66"/>
      <c r="F62" s="66"/>
      <c r="M62" s="222"/>
      <c r="N62" s="66"/>
      <c r="O62" s="66"/>
      <c r="V62" s="66"/>
      <c r="W62" s="66"/>
      <c r="X62" s="66"/>
      <c r="AE62" s="66"/>
      <c r="AF62" s="66"/>
      <c r="AG62" s="66"/>
    </row>
    <row r="63" spans="1:33" ht="12.75">
      <c r="A63" s="116" t="s">
        <v>200</v>
      </c>
      <c r="B63" s="256">
        <v>8</v>
      </c>
      <c r="C63" s="114" t="s">
        <v>143</v>
      </c>
      <c r="D63" s="66"/>
      <c r="E63" s="66"/>
      <c r="F63" s="66"/>
      <c r="M63" s="222"/>
      <c r="N63" s="66"/>
      <c r="O63" s="66"/>
      <c r="V63" s="66"/>
      <c r="W63" s="66"/>
      <c r="X63" s="66"/>
      <c r="AE63" s="66"/>
      <c r="AF63" s="66"/>
      <c r="AG63" s="66"/>
    </row>
    <row r="64" spans="1:33" ht="12.75">
      <c r="A64" s="71" t="s">
        <v>97</v>
      </c>
      <c r="B64" s="249">
        <v>2.5</v>
      </c>
      <c r="C64" s="135" t="s">
        <v>98</v>
      </c>
      <c r="D64" s="66"/>
      <c r="E64" s="66"/>
      <c r="F64" s="66"/>
      <c r="M64" s="66"/>
      <c r="N64" s="66"/>
      <c r="O64" s="66"/>
      <c r="V64" s="66"/>
      <c r="W64" s="66"/>
      <c r="X64" s="66"/>
      <c r="AE64" s="66"/>
      <c r="AF64" s="66"/>
      <c r="AG64" s="66"/>
    </row>
    <row r="65" spans="1:33" ht="12.75">
      <c r="A65" s="71" t="s">
        <v>201</v>
      </c>
      <c r="B65" s="249">
        <v>49</v>
      </c>
      <c r="C65" s="67" t="s">
        <v>73</v>
      </c>
      <c r="D65" s="66"/>
      <c r="E65" s="66"/>
      <c r="F65" s="66"/>
      <c r="M65" s="66"/>
      <c r="N65" s="66"/>
      <c r="O65" s="66"/>
      <c r="V65" s="66"/>
      <c r="W65" s="66"/>
      <c r="X65" s="66"/>
      <c r="AE65" s="66"/>
      <c r="AF65" s="66"/>
      <c r="AG65" s="66"/>
    </row>
    <row r="66" spans="1:33" ht="12.75">
      <c r="A66" s="71" t="s">
        <v>202</v>
      </c>
      <c r="B66" s="249">
        <v>2</v>
      </c>
      <c r="C66" s="67" t="s">
        <v>207</v>
      </c>
      <c r="D66" s="66"/>
      <c r="E66" s="66"/>
      <c r="F66" s="66"/>
      <c r="M66" s="66"/>
      <c r="N66" s="66"/>
      <c r="O66" s="66"/>
      <c r="V66" s="66"/>
      <c r="W66" s="66"/>
      <c r="X66" s="66"/>
      <c r="AE66" s="66"/>
      <c r="AF66" s="66"/>
      <c r="AG66" s="66"/>
    </row>
    <row r="67" spans="1:33" ht="15">
      <c r="A67" s="390" t="s">
        <v>144</v>
      </c>
      <c r="B67" s="390"/>
      <c r="C67" s="390"/>
      <c r="D67" s="66"/>
      <c r="E67" s="66"/>
      <c r="F67" s="66"/>
      <c r="M67" s="66"/>
      <c r="N67" s="66"/>
      <c r="O67" s="66"/>
      <c r="V67" s="66"/>
      <c r="W67" s="66"/>
      <c r="X67" s="66"/>
      <c r="AE67" s="66"/>
      <c r="AF67" s="66"/>
      <c r="AG67" s="66"/>
    </row>
    <row r="68" spans="1:33" ht="12.75">
      <c r="A68" s="71" t="s">
        <v>217</v>
      </c>
      <c r="B68" s="249">
        <v>2.5</v>
      </c>
      <c r="C68" s="66" t="s">
        <v>98</v>
      </c>
      <c r="D68" s="66"/>
      <c r="E68" s="66"/>
      <c r="F68" s="66"/>
      <c r="M68" s="66"/>
      <c r="N68" s="66"/>
      <c r="O68" s="66"/>
      <c r="V68" s="66"/>
      <c r="W68" s="66"/>
      <c r="X68" s="66"/>
      <c r="AE68" s="66"/>
      <c r="AF68" s="66"/>
      <c r="AG68" s="66"/>
    </row>
    <row r="69" spans="1:33" ht="12.75">
      <c r="A69" s="116" t="s">
        <v>203</v>
      </c>
      <c r="B69" s="256">
        <v>25</v>
      </c>
      <c r="C69" s="115" t="s">
        <v>84</v>
      </c>
      <c r="D69" s="66"/>
      <c r="E69" s="66"/>
      <c r="F69" s="66"/>
      <c r="M69" s="66"/>
      <c r="N69" s="66"/>
      <c r="O69" s="66"/>
      <c r="V69" s="66"/>
      <c r="W69" s="66"/>
      <c r="X69" s="66"/>
      <c r="AE69" s="66"/>
      <c r="AF69" s="66"/>
      <c r="AG69" s="66"/>
    </row>
    <row r="70" spans="1:33" ht="12.75">
      <c r="A70" s="116" t="s">
        <v>169</v>
      </c>
      <c r="B70" s="256">
        <v>250</v>
      </c>
      <c r="C70" s="116" t="s">
        <v>145</v>
      </c>
      <c r="D70" s="66"/>
      <c r="E70" s="66"/>
      <c r="F70" s="66"/>
      <c r="M70" s="66"/>
      <c r="N70" s="66"/>
      <c r="O70" s="66"/>
      <c r="V70" s="66"/>
      <c r="W70" s="66"/>
      <c r="X70" s="66"/>
      <c r="AE70" s="66"/>
      <c r="AF70" s="66"/>
      <c r="AG70" s="66"/>
    </row>
    <row r="71" spans="1:33" ht="12.75">
      <c r="A71" s="116" t="s">
        <v>204</v>
      </c>
      <c r="B71" s="256">
        <v>8</v>
      </c>
      <c r="C71" s="114" t="s">
        <v>143</v>
      </c>
      <c r="D71" s="66"/>
      <c r="E71" s="66"/>
      <c r="F71" s="66"/>
      <c r="M71" s="66"/>
      <c r="N71" s="66"/>
      <c r="O71" s="66"/>
      <c r="V71" s="66"/>
      <c r="W71" s="66"/>
      <c r="X71" s="66"/>
      <c r="AE71" s="66"/>
      <c r="AF71" s="66"/>
      <c r="AG71" s="66"/>
    </row>
    <row r="72" spans="1:33" ht="12.75">
      <c r="A72" s="71" t="s">
        <v>99</v>
      </c>
      <c r="B72" s="249">
        <v>2.5</v>
      </c>
      <c r="C72" s="135" t="s">
        <v>98</v>
      </c>
      <c r="D72" s="66"/>
      <c r="E72" s="66"/>
      <c r="F72" s="66"/>
      <c r="M72" s="66"/>
      <c r="N72" s="66"/>
      <c r="O72" s="66"/>
      <c r="V72" s="66"/>
      <c r="W72" s="66"/>
      <c r="X72" s="66"/>
      <c r="AE72" s="66"/>
      <c r="AF72" s="66"/>
      <c r="AG72" s="66"/>
    </row>
    <row r="73" spans="1:33" ht="12.75">
      <c r="A73" s="71" t="s">
        <v>205</v>
      </c>
      <c r="B73" s="249">
        <v>49</v>
      </c>
      <c r="C73" s="67" t="s">
        <v>73</v>
      </c>
      <c r="D73" s="66"/>
      <c r="E73" s="66"/>
      <c r="F73" s="66"/>
      <c r="M73" s="66"/>
      <c r="N73" s="66"/>
      <c r="O73" s="66"/>
      <c r="V73" s="66"/>
      <c r="W73" s="66"/>
      <c r="X73" s="66"/>
      <c r="AE73" s="66"/>
      <c r="AF73" s="66"/>
      <c r="AG73" s="66"/>
    </row>
    <row r="74" spans="1:33" ht="12.75">
      <c r="A74" s="71" t="s">
        <v>206</v>
      </c>
      <c r="B74" s="249">
        <v>3</v>
      </c>
      <c r="C74" s="67" t="s">
        <v>207</v>
      </c>
      <c r="D74" s="66"/>
      <c r="E74" s="66"/>
      <c r="F74" s="66"/>
      <c r="M74" s="66"/>
      <c r="N74" s="66"/>
      <c r="O74" s="66"/>
      <c r="V74" s="66"/>
      <c r="W74" s="66"/>
      <c r="X74" s="66"/>
      <c r="AE74" s="66"/>
      <c r="AF74" s="66"/>
      <c r="AG74" s="66"/>
    </row>
    <row r="75" spans="4:33" ht="12.75">
      <c r="D75" s="66"/>
      <c r="E75" s="66"/>
      <c r="F75" s="66"/>
      <c r="M75" s="66"/>
      <c r="N75" s="66"/>
      <c r="O75" s="66"/>
      <c r="V75" s="66"/>
      <c r="W75" s="66"/>
      <c r="X75" s="66"/>
      <c r="AE75" s="66"/>
      <c r="AF75" s="66"/>
      <c r="AG75" s="66"/>
    </row>
    <row r="76" spans="4:33" ht="12.75">
      <c r="D76" s="66"/>
      <c r="E76" s="66"/>
      <c r="F76" s="66"/>
      <c r="M76" s="66"/>
      <c r="N76" s="66"/>
      <c r="O76" s="66"/>
      <c r="V76" s="66"/>
      <c r="W76" s="66"/>
      <c r="X76" s="66"/>
      <c r="AE76" s="66"/>
      <c r="AF76" s="66"/>
      <c r="AG76" s="66"/>
    </row>
    <row r="77" spans="4:33" ht="12.75">
      <c r="D77" s="66"/>
      <c r="E77" s="66"/>
      <c r="F77" s="66"/>
      <c r="M77" s="66"/>
      <c r="N77" s="66"/>
      <c r="O77" s="66"/>
      <c r="V77" s="66"/>
      <c r="W77" s="66"/>
      <c r="X77" s="66"/>
      <c r="AE77" s="66"/>
      <c r="AF77" s="66"/>
      <c r="AG77" s="66"/>
    </row>
    <row r="78" spans="4:33" ht="12.75">
      <c r="D78" s="66"/>
      <c r="E78" s="66"/>
      <c r="F78" s="66"/>
      <c r="M78" s="66"/>
      <c r="N78" s="66"/>
      <c r="O78" s="66"/>
      <c r="V78" s="66"/>
      <c r="W78" s="66"/>
      <c r="X78" s="66"/>
      <c r="AE78" s="66"/>
      <c r="AF78" s="66"/>
      <c r="AG78" s="66"/>
    </row>
    <row r="79" spans="4:33" ht="12.75">
      <c r="D79" s="66"/>
      <c r="E79" s="66"/>
      <c r="F79" s="66"/>
      <c r="M79" s="66"/>
      <c r="N79" s="66"/>
      <c r="O79" s="66"/>
      <c r="V79" s="66"/>
      <c r="W79" s="66"/>
      <c r="X79" s="66"/>
      <c r="AE79" s="66"/>
      <c r="AF79" s="66"/>
      <c r="AG79" s="66"/>
    </row>
    <row r="80" spans="4:33" ht="12.75">
      <c r="D80" s="66"/>
      <c r="E80" s="66"/>
      <c r="F80" s="66"/>
      <c r="M80" s="66"/>
      <c r="N80" s="66"/>
      <c r="O80" s="66"/>
      <c r="V80" s="66"/>
      <c r="W80" s="66"/>
      <c r="X80" s="66"/>
      <c r="AE80" s="66"/>
      <c r="AF80" s="66"/>
      <c r="AG80" s="66"/>
    </row>
    <row r="81" spans="4:33" ht="12.75">
      <c r="D81" s="66"/>
      <c r="E81" s="66"/>
      <c r="F81" s="66"/>
      <c r="M81" s="66"/>
      <c r="N81" s="66"/>
      <c r="O81" s="66"/>
      <c r="V81" s="66"/>
      <c r="W81" s="66"/>
      <c r="X81" s="66"/>
      <c r="AE81" s="66"/>
      <c r="AF81" s="66"/>
      <c r="AG81" s="66"/>
    </row>
    <row r="82" spans="4:33" ht="12.75">
      <c r="D82" s="66"/>
      <c r="E82" s="66"/>
      <c r="F82" s="66"/>
      <c r="M82" s="66"/>
      <c r="N82" s="66"/>
      <c r="O82" s="66"/>
      <c r="V82" s="66"/>
      <c r="W82" s="66"/>
      <c r="X82" s="66"/>
      <c r="AE82" s="66"/>
      <c r="AF82" s="66"/>
      <c r="AG82" s="66"/>
    </row>
    <row r="83" spans="4:33" ht="12.75">
      <c r="D83" s="66"/>
      <c r="E83" s="66"/>
      <c r="F83" s="66"/>
      <c r="M83" s="66"/>
      <c r="N83" s="66"/>
      <c r="O83" s="66"/>
      <c r="V83" s="66"/>
      <c r="W83" s="66"/>
      <c r="X83" s="66"/>
      <c r="AE83" s="66"/>
      <c r="AF83" s="66"/>
      <c r="AG83" s="66"/>
    </row>
    <row r="84" spans="4:33" ht="12.75">
      <c r="D84" s="66"/>
      <c r="E84" s="66"/>
      <c r="F84" s="66"/>
      <c r="M84" s="66"/>
      <c r="N84" s="66"/>
      <c r="O84" s="66"/>
      <c r="V84" s="66"/>
      <c r="W84" s="66"/>
      <c r="X84" s="66"/>
      <c r="AE84" s="66"/>
      <c r="AF84" s="66"/>
      <c r="AG84" s="66"/>
    </row>
    <row r="85" spans="4:33" ht="12.75">
      <c r="D85" s="66"/>
      <c r="E85" s="66"/>
      <c r="F85" s="66"/>
      <c r="M85" s="66"/>
      <c r="N85" s="66"/>
      <c r="O85" s="66"/>
      <c r="V85" s="66"/>
      <c r="W85" s="66"/>
      <c r="X85" s="66"/>
      <c r="AE85" s="66"/>
      <c r="AF85" s="66"/>
      <c r="AG85" s="66"/>
    </row>
    <row r="86" spans="4:33" ht="12.75">
      <c r="D86" s="66"/>
      <c r="E86" s="66"/>
      <c r="F86" s="66"/>
      <c r="M86" s="66"/>
      <c r="N86" s="66"/>
      <c r="O86" s="66"/>
      <c r="V86" s="66"/>
      <c r="W86" s="66"/>
      <c r="X86" s="66"/>
      <c r="AE86" s="66"/>
      <c r="AF86" s="66"/>
      <c r="AG86" s="66"/>
    </row>
    <row r="87" spans="4:33" ht="12.75">
      <c r="D87" s="66"/>
      <c r="E87" s="66"/>
      <c r="F87" s="66"/>
      <c r="M87" s="66"/>
      <c r="N87" s="66"/>
      <c r="O87" s="66"/>
      <c r="V87" s="66"/>
      <c r="W87" s="66"/>
      <c r="X87" s="66"/>
      <c r="AE87" s="66"/>
      <c r="AF87" s="66"/>
      <c r="AG87" s="66"/>
    </row>
    <row r="88" spans="4:33" ht="12.75">
      <c r="D88" s="66"/>
      <c r="E88" s="66"/>
      <c r="F88" s="66"/>
      <c r="M88" s="66"/>
      <c r="N88" s="66"/>
      <c r="O88" s="66"/>
      <c r="V88" s="66"/>
      <c r="W88" s="66"/>
      <c r="X88" s="66"/>
      <c r="AE88" s="66"/>
      <c r="AF88" s="66"/>
      <c r="AG88" s="66"/>
    </row>
    <row r="89" spans="4:33" ht="12.75">
      <c r="D89" s="66"/>
      <c r="E89" s="66"/>
      <c r="F89" s="66"/>
      <c r="M89" s="66"/>
      <c r="N89" s="66"/>
      <c r="O89" s="66"/>
      <c r="V89" s="66"/>
      <c r="W89" s="66"/>
      <c r="X89" s="66"/>
      <c r="AE89" s="66"/>
      <c r="AF89" s="66"/>
      <c r="AG89" s="66"/>
    </row>
    <row r="90" spans="4:33" ht="12.75">
      <c r="D90" s="66"/>
      <c r="E90" s="66"/>
      <c r="F90" s="66"/>
      <c r="M90" s="66"/>
      <c r="N90" s="66"/>
      <c r="O90" s="66"/>
      <c r="V90" s="66"/>
      <c r="W90" s="66"/>
      <c r="X90" s="66"/>
      <c r="AE90" s="66"/>
      <c r="AF90" s="66"/>
      <c r="AG90" s="66"/>
    </row>
    <row r="91" spans="4:33" ht="12.75">
      <c r="D91" s="66"/>
      <c r="E91" s="66"/>
      <c r="F91" s="66"/>
      <c r="M91" s="66"/>
      <c r="N91" s="66"/>
      <c r="O91" s="66"/>
      <c r="V91" s="66"/>
      <c r="W91" s="66"/>
      <c r="X91" s="66"/>
      <c r="AE91" s="66"/>
      <c r="AF91" s="66"/>
      <c r="AG91" s="66"/>
    </row>
    <row r="92" spans="4:33" ht="12.75">
      <c r="D92" s="66"/>
      <c r="E92" s="66"/>
      <c r="F92" s="66"/>
      <c r="M92" s="66"/>
      <c r="N92" s="66"/>
      <c r="O92" s="66"/>
      <c r="V92" s="66"/>
      <c r="W92" s="66"/>
      <c r="X92" s="66"/>
      <c r="AE92" s="66"/>
      <c r="AF92" s="66"/>
      <c r="AG92" s="66"/>
    </row>
    <row r="93" spans="4:33" ht="12.75">
      <c r="D93" s="66"/>
      <c r="E93" s="66"/>
      <c r="F93" s="66"/>
      <c r="M93" s="66"/>
      <c r="N93" s="66"/>
      <c r="O93" s="66"/>
      <c r="V93" s="66"/>
      <c r="W93" s="66"/>
      <c r="X93" s="66"/>
      <c r="AE93" s="66"/>
      <c r="AF93" s="66"/>
      <c r="AG93" s="66"/>
    </row>
    <row r="94" spans="4:33" ht="12.75">
      <c r="D94" s="66"/>
      <c r="E94" s="66"/>
      <c r="F94" s="66"/>
      <c r="M94" s="66"/>
      <c r="N94" s="66"/>
      <c r="O94" s="66"/>
      <c r="V94" s="66"/>
      <c r="W94" s="66"/>
      <c r="X94" s="66"/>
      <c r="AE94" s="66"/>
      <c r="AF94" s="66"/>
      <c r="AG94" s="66"/>
    </row>
    <row r="95" spans="4:33" ht="12.75">
      <c r="D95" s="66"/>
      <c r="E95" s="66"/>
      <c r="F95" s="66"/>
      <c r="M95" s="66"/>
      <c r="N95" s="66"/>
      <c r="O95" s="66"/>
      <c r="V95" s="66"/>
      <c r="W95" s="66"/>
      <c r="X95" s="66"/>
      <c r="AE95" s="66"/>
      <c r="AF95" s="66"/>
      <c r="AG95" s="66"/>
    </row>
    <row r="96" spans="4:33" ht="12.75">
      <c r="D96" s="66"/>
      <c r="E96" s="66"/>
      <c r="F96" s="66"/>
      <c r="M96" s="66"/>
      <c r="N96" s="66"/>
      <c r="O96" s="66"/>
      <c r="V96" s="66"/>
      <c r="W96" s="66"/>
      <c r="X96" s="66"/>
      <c r="AE96" s="66"/>
      <c r="AF96" s="66"/>
      <c r="AG96" s="66"/>
    </row>
    <row r="97" spans="4:33" ht="12.75">
      <c r="D97" s="66"/>
      <c r="E97" s="66"/>
      <c r="F97" s="66"/>
      <c r="M97" s="66"/>
      <c r="N97" s="66"/>
      <c r="O97" s="66"/>
      <c r="V97" s="66"/>
      <c r="W97" s="66"/>
      <c r="X97" s="66"/>
      <c r="AE97" s="66"/>
      <c r="AF97" s="66"/>
      <c r="AG97" s="66"/>
    </row>
    <row r="98" spans="4:33" ht="12.75">
      <c r="D98" s="66"/>
      <c r="E98" s="66"/>
      <c r="F98" s="66"/>
      <c r="M98" s="66"/>
      <c r="N98" s="66"/>
      <c r="O98" s="66"/>
      <c r="V98" s="66"/>
      <c r="W98" s="66"/>
      <c r="X98" s="66"/>
      <c r="AE98" s="66"/>
      <c r="AF98" s="66"/>
      <c r="AG98" s="66"/>
    </row>
    <row r="99" spans="4:33" ht="12.75">
      <c r="D99" s="66"/>
      <c r="E99" s="66"/>
      <c r="F99" s="66"/>
      <c r="M99" s="66"/>
      <c r="N99" s="66"/>
      <c r="O99" s="66"/>
      <c r="V99" s="66"/>
      <c r="W99" s="66"/>
      <c r="X99" s="66"/>
      <c r="AE99" s="66"/>
      <c r="AF99" s="66"/>
      <c r="AG99" s="66"/>
    </row>
    <row r="100" spans="4:33" ht="12.75">
      <c r="D100" s="66"/>
      <c r="E100" s="66"/>
      <c r="F100" s="66"/>
      <c r="M100" s="66"/>
      <c r="N100" s="66"/>
      <c r="O100" s="66"/>
      <c r="V100" s="66"/>
      <c r="W100" s="66"/>
      <c r="X100" s="66"/>
      <c r="AE100" s="66"/>
      <c r="AF100" s="66"/>
      <c r="AG100" s="66"/>
    </row>
    <row r="101" spans="4:33" ht="12.75">
      <c r="D101" s="66"/>
      <c r="E101" s="66"/>
      <c r="F101" s="66"/>
      <c r="M101" s="66"/>
      <c r="N101" s="66"/>
      <c r="O101" s="66"/>
      <c r="V101" s="66"/>
      <c r="W101" s="66"/>
      <c r="X101" s="66"/>
      <c r="AE101" s="66"/>
      <c r="AF101" s="66"/>
      <c r="AG101" s="66"/>
    </row>
    <row r="102" spans="4:33" ht="12.75">
      <c r="D102" s="66"/>
      <c r="E102" s="66"/>
      <c r="F102" s="66"/>
      <c r="M102" s="66"/>
      <c r="N102" s="66"/>
      <c r="O102" s="66"/>
      <c r="V102" s="66"/>
      <c r="W102" s="66"/>
      <c r="X102" s="66"/>
      <c r="AE102" s="66"/>
      <c r="AF102" s="66"/>
      <c r="AG102" s="66"/>
    </row>
    <row r="103" spans="4:33" ht="12.75">
      <c r="D103" s="66"/>
      <c r="E103" s="66"/>
      <c r="F103" s="66"/>
      <c r="M103" s="66"/>
      <c r="N103" s="66"/>
      <c r="O103" s="66"/>
      <c r="V103" s="66"/>
      <c r="W103" s="66"/>
      <c r="X103" s="66"/>
      <c r="AE103" s="66"/>
      <c r="AF103" s="66"/>
      <c r="AG103" s="66"/>
    </row>
    <row r="104" spans="4:33" ht="12.75">
      <c r="D104" s="66"/>
      <c r="E104" s="66"/>
      <c r="F104" s="66"/>
      <c r="M104" s="66"/>
      <c r="N104" s="66"/>
      <c r="O104" s="66"/>
      <c r="V104" s="66"/>
      <c r="W104" s="66"/>
      <c r="X104" s="66"/>
      <c r="AE104" s="66"/>
      <c r="AF104" s="66"/>
      <c r="AG104" s="66"/>
    </row>
    <row r="105" spans="4:33" ht="12.75">
      <c r="D105" s="66"/>
      <c r="E105" s="66"/>
      <c r="F105" s="66"/>
      <c r="M105" s="66"/>
      <c r="N105" s="66"/>
      <c r="O105" s="66"/>
      <c r="V105" s="66"/>
      <c r="W105" s="66"/>
      <c r="X105" s="66"/>
      <c r="AE105" s="66"/>
      <c r="AF105" s="66"/>
      <c r="AG105" s="66"/>
    </row>
    <row r="106" spans="4:33" ht="12.75">
      <c r="D106" s="66"/>
      <c r="E106" s="66"/>
      <c r="F106" s="66"/>
      <c r="M106" s="66"/>
      <c r="N106" s="66"/>
      <c r="O106" s="66"/>
      <c r="V106" s="66"/>
      <c r="W106" s="66"/>
      <c r="X106" s="66"/>
      <c r="AE106" s="66"/>
      <c r="AF106" s="66"/>
      <c r="AG106" s="66"/>
    </row>
    <row r="107" spans="4:33" ht="12.75">
      <c r="D107" s="66"/>
      <c r="E107" s="66"/>
      <c r="F107" s="66"/>
      <c r="M107" s="66"/>
      <c r="N107" s="66"/>
      <c r="O107" s="66"/>
      <c r="V107" s="66"/>
      <c r="W107" s="66"/>
      <c r="X107" s="66"/>
      <c r="AE107" s="66"/>
      <c r="AF107" s="66"/>
      <c r="AG107" s="66"/>
    </row>
    <row r="108" spans="4:33" ht="12.75">
      <c r="D108" s="66"/>
      <c r="E108" s="66"/>
      <c r="F108" s="66"/>
      <c r="M108" s="66"/>
      <c r="N108" s="66"/>
      <c r="O108" s="66"/>
      <c r="V108" s="66"/>
      <c r="W108" s="66"/>
      <c r="X108" s="66"/>
      <c r="AE108" s="66"/>
      <c r="AF108" s="66"/>
      <c r="AG108" s="66"/>
    </row>
    <row r="109" spans="4:33" ht="12.75">
      <c r="D109" s="66"/>
      <c r="E109" s="66"/>
      <c r="F109" s="66"/>
      <c r="M109" s="66"/>
      <c r="N109" s="66"/>
      <c r="O109" s="66"/>
      <c r="V109" s="66"/>
      <c r="W109" s="66"/>
      <c r="X109" s="66"/>
      <c r="AE109" s="66"/>
      <c r="AF109" s="66"/>
      <c r="AG109" s="66"/>
    </row>
    <row r="110" spans="4:33" ht="12.75">
      <c r="D110" s="66"/>
      <c r="E110" s="66"/>
      <c r="F110" s="66"/>
      <c r="M110" s="66"/>
      <c r="N110" s="66"/>
      <c r="O110" s="66"/>
      <c r="V110" s="66"/>
      <c r="W110" s="66"/>
      <c r="X110" s="66"/>
      <c r="AE110" s="66"/>
      <c r="AF110" s="66"/>
      <c r="AG110" s="66"/>
    </row>
    <row r="111" spans="4:33" ht="12.75">
      <c r="D111" s="66"/>
      <c r="E111" s="66"/>
      <c r="F111" s="66"/>
      <c r="M111" s="66"/>
      <c r="N111" s="66"/>
      <c r="O111" s="66"/>
      <c r="V111" s="66"/>
      <c r="W111" s="66"/>
      <c r="X111" s="66"/>
      <c r="AE111" s="66"/>
      <c r="AF111" s="66"/>
      <c r="AG111" s="66"/>
    </row>
    <row r="112" spans="4:33" ht="12.75">
      <c r="D112" s="66"/>
      <c r="E112" s="66"/>
      <c r="F112" s="66"/>
      <c r="M112" s="66"/>
      <c r="N112" s="66"/>
      <c r="O112" s="66"/>
      <c r="V112" s="66"/>
      <c r="W112" s="66"/>
      <c r="X112" s="66"/>
      <c r="AE112" s="66"/>
      <c r="AF112" s="66"/>
      <c r="AG112" s="66"/>
    </row>
    <row r="113" spans="4:33" ht="12.75">
      <c r="D113" s="66"/>
      <c r="E113" s="66"/>
      <c r="F113" s="66"/>
      <c r="M113" s="66"/>
      <c r="N113" s="66"/>
      <c r="O113" s="66"/>
      <c r="V113" s="66"/>
      <c r="W113" s="66"/>
      <c r="X113" s="66"/>
      <c r="AE113" s="66"/>
      <c r="AF113" s="66"/>
      <c r="AG113" s="66"/>
    </row>
    <row r="114" spans="4:33" ht="12.75">
      <c r="D114" s="66"/>
      <c r="E114" s="66"/>
      <c r="F114" s="66"/>
      <c r="M114" s="66"/>
      <c r="N114" s="66"/>
      <c r="O114" s="66"/>
      <c r="V114" s="66"/>
      <c r="W114" s="66"/>
      <c r="X114" s="66"/>
      <c r="AE114" s="66"/>
      <c r="AF114" s="66"/>
      <c r="AG114" s="66"/>
    </row>
    <row r="115" spans="4:33" ht="12.75">
      <c r="D115" s="66"/>
      <c r="E115" s="66"/>
      <c r="F115" s="66"/>
      <c r="M115" s="66"/>
      <c r="N115" s="66"/>
      <c r="O115" s="66"/>
      <c r="V115" s="66"/>
      <c r="W115" s="66"/>
      <c r="X115" s="66"/>
      <c r="AE115" s="66"/>
      <c r="AF115" s="66"/>
      <c r="AG115" s="66"/>
    </row>
    <row r="116" spans="4:33" ht="12.75">
      <c r="D116" s="66"/>
      <c r="E116" s="66"/>
      <c r="F116" s="66"/>
      <c r="M116" s="66"/>
      <c r="N116" s="66"/>
      <c r="O116" s="66"/>
      <c r="V116" s="66"/>
      <c r="W116" s="66"/>
      <c r="X116" s="66"/>
      <c r="AE116" s="66"/>
      <c r="AF116" s="66"/>
      <c r="AG116" s="66"/>
    </row>
    <row r="117" spans="4:33" ht="12.75">
      <c r="D117" s="66"/>
      <c r="E117" s="66"/>
      <c r="F117" s="66"/>
      <c r="M117" s="66"/>
      <c r="N117" s="66"/>
      <c r="O117" s="66"/>
      <c r="V117" s="66"/>
      <c r="W117" s="66"/>
      <c r="X117" s="66"/>
      <c r="AE117" s="66"/>
      <c r="AF117" s="66"/>
      <c r="AG117" s="66"/>
    </row>
    <row r="118" spans="4:33" ht="12.75">
      <c r="D118" s="66"/>
      <c r="E118" s="66"/>
      <c r="F118" s="66"/>
      <c r="M118" s="66"/>
      <c r="N118" s="66"/>
      <c r="O118" s="66"/>
      <c r="V118" s="66"/>
      <c r="W118" s="66"/>
      <c r="X118" s="66"/>
      <c r="AE118" s="66"/>
      <c r="AF118" s="66"/>
      <c r="AG118" s="66"/>
    </row>
    <row r="119" spans="4:33" ht="12.75">
      <c r="D119" s="66"/>
      <c r="E119" s="66"/>
      <c r="F119" s="66"/>
      <c r="M119" s="66"/>
      <c r="N119" s="66"/>
      <c r="O119" s="66"/>
      <c r="V119" s="66"/>
      <c r="W119" s="66"/>
      <c r="X119" s="66"/>
      <c r="AE119" s="66"/>
      <c r="AF119" s="66"/>
      <c r="AG119" s="66"/>
    </row>
    <row r="120" spans="4:33" ht="12.75">
      <c r="D120" s="66"/>
      <c r="E120" s="66"/>
      <c r="F120" s="66"/>
      <c r="M120" s="66"/>
      <c r="N120" s="66"/>
      <c r="O120" s="66"/>
      <c r="V120" s="66"/>
      <c r="W120" s="66"/>
      <c r="X120" s="66"/>
      <c r="AE120" s="66"/>
      <c r="AF120" s="66"/>
      <c r="AG120" s="66"/>
    </row>
    <row r="121" spans="4:33" ht="12.75">
      <c r="D121" s="66"/>
      <c r="E121" s="66"/>
      <c r="F121" s="66"/>
      <c r="M121" s="66"/>
      <c r="N121" s="66"/>
      <c r="O121" s="66"/>
      <c r="V121" s="66"/>
      <c r="W121" s="66"/>
      <c r="X121" s="66"/>
      <c r="AE121" s="66"/>
      <c r="AF121" s="66"/>
      <c r="AG121" s="66"/>
    </row>
    <row r="122" spans="4:33" ht="12.75">
      <c r="D122" s="66"/>
      <c r="E122" s="66"/>
      <c r="F122" s="66"/>
      <c r="M122" s="66"/>
      <c r="N122" s="66"/>
      <c r="O122" s="66"/>
      <c r="V122" s="66"/>
      <c r="W122" s="66"/>
      <c r="X122" s="66"/>
      <c r="AE122" s="66"/>
      <c r="AF122" s="66"/>
      <c r="AG122" s="66"/>
    </row>
    <row r="123" spans="4:33" ht="12.75">
      <c r="D123" s="66"/>
      <c r="E123" s="66"/>
      <c r="F123" s="66"/>
      <c r="M123" s="66"/>
      <c r="N123" s="66"/>
      <c r="O123" s="66"/>
      <c r="V123" s="66"/>
      <c r="W123" s="66"/>
      <c r="X123" s="66"/>
      <c r="AE123" s="66"/>
      <c r="AF123" s="66"/>
      <c r="AG123" s="66"/>
    </row>
    <row r="124" spans="4:33" ht="12.75">
      <c r="D124" s="66"/>
      <c r="E124" s="66"/>
      <c r="F124" s="66"/>
      <c r="M124" s="66"/>
      <c r="N124" s="66"/>
      <c r="O124" s="66"/>
      <c r="V124" s="66"/>
      <c r="W124" s="66"/>
      <c r="X124" s="66"/>
      <c r="AE124" s="66"/>
      <c r="AF124" s="66"/>
      <c r="AG124" s="66"/>
    </row>
    <row r="125" spans="4:33" ht="12.75">
      <c r="D125" s="66"/>
      <c r="E125" s="66"/>
      <c r="F125" s="66"/>
      <c r="M125" s="66"/>
      <c r="N125" s="66"/>
      <c r="O125" s="66"/>
      <c r="V125" s="66"/>
      <c r="W125" s="66"/>
      <c r="X125" s="66"/>
      <c r="AE125" s="66"/>
      <c r="AF125" s="66"/>
      <c r="AG125" s="66"/>
    </row>
    <row r="126" spans="4:33" ht="12.75">
      <c r="D126" s="66"/>
      <c r="E126" s="66"/>
      <c r="F126" s="66"/>
      <c r="M126" s="66"/>
      <c r="N126" s="66"/>
      <c r="O126" s="66"/>
      <c r="V126" s="66"/>
      <c r="W126" s="66"/>
      <c r="X126" s="66"/>
      <c r="AE126" s="66"/>
      <c r="AF126" s="66"/>
      <c r="AG126" s="66"/>
    </row>
    <row r="127" spans="1:33" ht="12.75">
      <c r="A127" s="81"/>
      <c r="B127" s="79"/>
      <c r="C127" s="81"/>
      <c r="D127" s="66"/>
      <c r="E127" s="66"/>
      <c r="F127" s="66"/>
      <c r="M127" s="66"/>
      <c r="N127" s="66"/>
      <c r="O127" s="66"/>
      <c r="V127" s="66"/>
      <c r="W127" s="66"/>
      <c r="X127" s="66"/>
      <c r="AE127" s="66"/>
      <c r="AF127" s="66"/>
      <c r="AG127" s="66"/>
    </row>
    <row r="128" spans="1:33" ht="12.75">
      <c r="A128" s="81"/>
      <c r="B128" s="80"/>
      <c r="C128" s="81"/>
      <c r="D128" s="66"/>
      <c r="E128" s="66"/>
      <c r="F128" s="66"/>
      <c r="M128" s="66"/>
      <c r="N128" s="66"/>
      <c r="O128" s="66"/>
      <c r="V128" s="66"/>
      <c r="W128" s="66"/>
      <c r="X128" s="66"/>
      <c r="AE128" s="66"/>
      <c r="AF128" s="66"/>
      <c r="AG128" s="66"/>
    </row>
    <row r="129" spans="1:33" ht="12.75">
      <c r="A129" s="81"/>
      <c r="B129" s="80"/>
      <c r="C129" s="81"/>
      <c r="D129" s="66"/>
      <c r="E129" s="66"/>
      <c r="F129" s="66"/>
      <c r="M129" s="66"/>
      <c r="N129" s="66"/>
      <c r="O129" s="66"/>
      <c r="V129" s="66"/>
      <c r="W129" s="66"/>
      <c r="X129" s="66"/>
      <c r="AE129" s="66"/>
      <c r="AF129" s="66"/>
      <c r="AG129" s="66"/>
    </row>
    <row r="130" spans="1:33" ht="12.75">
      <c r="A130" s="72"/>
      <c r="B130" s="72"/>
      <c r="C130" s="72"/>
      <c r="D130" s="66"/>
      <c r="E130" s="66"/>
      <c r="F130" s="66"/>
      <c r="M130" s="66"/>
      <c r="N130" s="66"/>
      <c r="O130" s="66"/>
      <c r="V130" s="66"/>
      <c r="W130" s="66"/>
      <c r="X130" s="66"/>
      <c r="AE130" s="66"/>
      <c r="AF130" s="66"/>
      <c r="AG130" s="66"/>
    </row>
    <row r="131" spans="4:33" ht="12.75">
      <c r="D131" s="66"/>
      <c r="E131" s="66"/>
      <c r="F131" s="66"/>
      <c r="M131" s="66"/>
      <c r="N131" s="66"/>
      <c r="O131" s="66"/>
      <c r="V131" s="66"/>
      <c r="W131" s="66"/>
      <c r="X131" s="66"/>
      <c r="AE131" s="66"/>
      <c r="AF131" s="66"/>
      <c r="AG131" s="66"/>
    </row>
    <row r="132" spans="4:33" ht="12.75">
      <c r="D132" s="66"/>
      <c r="E132" s="66"/>
      <c r="F132" s="66"/>
      <c r="M132" s="66"/>
      <c r="N132" s="66"/>
      <c r="O132" s="66"/>
      <c r="V132" s="66"/>
      <c r="W132" s="66"/>
      <c r="X132" s="66"/>
      <c r="AE132" s="66"/>
      <c r="AF132" s="66"/>
      <c r="AG132" s="66"/>
    </row>
    <row r="133" spans="4:33" ht="12.75">
      <c r="D133" s="66"/>
      <c r="E133" s="66"/>
      <c r="F133" s="66"/>
      <c r="M133" s="66"/>
      <c r="N133" s="66"/>
      <c r="O133" s="66"/>
      <c r="V133" s="66"/>
      <c r="W133" s="66"/>
      <c r="X133" s="66"/>
      <c r="AE133" s="66"/>
      <c r="AF133" s="66"/>
      <c r="AG133" s="66"/>
    </row>
    <row r="134" spans="4:33" ht="12.75">
      <c r="D134" s="66"/>
      <c r="E134" s="66"/>
      <c r="F134" s="66"/>
      <c r="M134" s="66"/>
      <c r="N134" s="66"/>
      <c r="O134" s="66"/>
      <c r="V134" s="66"/>
      <c r="W134" s="66"/>
      <c r="X134" s="66"/>
      <c r="AE134" s="66"/>
      <c r="AF134" s="66"/>
      <c r="AG134" s="66"/>
    </row>
    <row r="135" spans="4:33" ht="12.75">
      <c r="D135" s="66"/>
      <c r="E135" s="66"/>
      <c r="F135" s="66"/>
      <c r="M135" s="66"/>
      <c r="N135" s="66"/>
      <c r="O135" s="66"/>
      <c r="V135" s="66"/>
      <c r="W135" s="66"/>
      <c r="X135" s="66"/>
      <c r="AE135" s="66"/>
      <c r="AF135" s="66"/>
      <c r="AG135" s="66"/>
    </row>
    <row r="136" spans="4:33" ht="12.75">
      <c r="D136" s="66"/>
      <c r="E136" s="66"/>
      <c r="F136" s="66"/>
      <c r="M136" s="66"/>
      <c r="N136" s="66"/>
      <c r="O136" s="66"/>
      <c r="V136" s="66"/>
      <c r="W136" s="66"/>
      <c r="X136" s="66"/>
      <c r="AE136" s="66"/>
      <c r="AF136" s="66"/>
      <c r="AG136" s="66"/>
    </row>
    <row r="137" spans="4:33" ht="12.75">
      <c r="D137" s="66"/>
      <c r="E137" s="66"/>
      <c r="F137" s="66"/>
      <c r="M137" s="66"/>
      <c r="N137" s="66"/>
      <c r="O137" s="66"/>
      <c r="V137" s="66"/>
      <c r="W137" s="66"/>
      <c r="X137" s="66"/>
      <c r="AE137" s="66"/>
      <c r="AF137" s="66"/>
      <c r="AG137" s="66"/>
    </row>
    <row r="138" spans="4:33" ht="12.75">
      <c r="D138" s="66"/>
      <c r="E138" s="66"/>
      <c r="F138" s="66"/>
      <c r="M138" s="66"/>
      <c r="N138" s="66"/>
      <c r="O138" s="66"/>
      <c r="V138" s="66"/>
      <c r="W138" s="66"/>
      <c r="X138" s="66"/>
      <c r="AE138" s="66"/>
      <c r="AF138" s="66"/>
      <c r="AG138" s="66"/>
    </row>
    <row r="139" spans="4:33" ht="12.75">
      <c r="D139" s="66"/>
      <c r="E139" s="66"/>
      <c r="F139" s="66"/>
      <c r="M139" s="66"/>
      <c r="N139" s="66"/>
      <c r="O139" s="66"/>
      <c r="V139" s="66"/>
      <c r="W139" s="66"/>
      <c r="X139" s="66"/>
      <c r="AE139" s="66"/>
      <c r="AF139" s="66"/>
      <c r="AG139" s="66"/>
    </row>
    <row r="140" spans="4:33" ht="12.75">
      <c r="D140" s="66"/>
      <c r="E140" s="66"/>
      <c r="F140" s="66"/>
      <c r="M140" s="66"/>
      <c r="N140" s="66"/>
      <c r="O140" s="66"/>
      <c r="V140" s="66"/>
      <c r="W140" s="66"/>
      <c r="X140" s="66"/>
      <c r="AE140" s="66"/>
      <c r="AF140" s="66"/>
      <c r="AG140" s="66"/>
    </row>
    <row r="141" spans="4:33" ht="12.75">
      <c r="D141" s="66"/>
      <c r="E141" s="66"/>
      <c r="F141" s="66"/>
      <c r="M141" s="66"/>
      <c r="N141" s="66"/>
      <c r="O141" s="66"/>
      <c r="V141" s="66"/>
      <c r="W141" s="66"/>
      <c r="X141" s="66"/>
      <c r="AE141" s="66"/>
      <c r="AF141" s="66"/>
      <c r="AG141" s="66"/>
    </row>
    <row r="142" spans="4:33" ht="12.75">
      <c r="D142" s="66"/>
      <c r="E142" s="66"/>
      <c r="F142" s="66"/>
      <c r="M142" s="66"/>
      <c r="N142" s="66"/>
      <c r="O142" s="66"/>
      <c r="V142" s="66"/>
      <c r="W142" s="66"/>
      <c r="X142" s="66"/>
      <c r="AE142" s="66"/>
      <c r="AF142" s="66"/>
      <c r="AG142" s="66"/>
    </row>
    <row r="143" spans="4:33" ht="12.75">
      <c r="D143" s="66"/>
      <c r="E143" s="66"/>
      <c r="F143" s="66"/>
      <c r="M143" s="66"/>
      <c r="N143" s="66"/>
      <c r="O143" s="66"/>
      <c r="V143" s="66"/>
      <c r="W143" s="66"/>
      <c r="X143" s="66"/>
      <c r="AE143" s="66"/>
      <c r="AF143" s="66"/>
      <c r="AG143" s="66"/>
    </row>
    <row r="144" spans="4:33" ht="12.75">
      <c r="D144" s="66"/>
      <c r="E144" s="66"/>
      <c r="F144" s="66"/>
      <c r="M144" s="66"/>
      <c r="N144" s="66"/>
      <c r="O144" s="66"/>
      <c r="V144" s="66"/>
      <c r="W144" s="66"/>
      <c r="X144" s="66"/>
      <c r="AE144" s="66"/>
      <c r="AF144" s="66"/>
      <c r="AG144" s="66"/>
    </row>
    <row r="145" spans="4:33" ht="12.75">
      <c r="D145" s="66"/>
      <c r="E145" s="66"/>
      <c r="F145" s="66"/>
      <c r="M145" s="66"/>
      <c r="N145" s="66"/>
      <c r="O145" s="66"/>
      <c r="V145" s="66"/>
      <c r="W145" s="66"/>
      <c r="X145" s="66"/>
      <c r="AE145" s="66"/>
      <c r="AF145" s="66"/>
      <c r="AG145" s="66"/>
    </row>
    <row r="146" spans="4:33" ht="12.75">
      <c r="D146" s="66"/>
      <c r="E146" s="66"/>
      <c r="F146" s="66"/>
      <c r="M146" s="66"/>
      <c r="N146" s="66"/>
      <c r="O146" s="66"/>
      <c r="V146" s="66"/>
      <c r="W146" s="66"/>
      <c r="X146" s="66"/>
      <c r="AE146" s="66"/>
      <c r="AF146" s="66"/>
      <c r="AG146" s="66"/>
    </row>
    <row r="147" spans="4:33" ht="12.75">
      <c r="D147" s="66"/>
      <c r="E147" s="66"/>
      <c r="F147" s="66"/>
      <c r="M147" s="66"/>
      <c r="N147" s="66"/>
      <c r="O147" s="66"/>
      <c r="V147" s="66"/>
      <c r="W147" s="66"/>
      <c r="X147" s="66"/>
      <c r="AE147" s="66"/>
      <c r="AF147" s="66"/>
      <c r="AG147" s="66"/>
    </row>
    <row r="148" spans="4:33" ht="12.75">
      <c r="D148" s="66"/>
      <c r="E148" s="66"/>
      <c r="F148" s="66"/>
      <c r="M148" s="66"/>
      <c r="N148" s="66"/>
      <c r="O148" s="66"/>
      <c r="V148" s="66"/>
      <c r="W148" s="66"/>
      <c r="X148" s="66"/>
      <c r="AE148" s="66"/>
      <c r="AF148" s="66"/>
      <c r="AG148" s="66"/>
    </row>
    <row r="149" spans="4:33" ht="12.75">
      <c r="D149" s="66"/>
      <c r="E149" s="66"/>
      <c r="F149" s="66"/>
      <c r="M149" s="66"/>
      <c r="N149" s="66"/>
      <c r="O149" s="66"/>
      <c r="V149" s="66"/>
      <c r="W149" s="66"/>
      <c r="X149" s="66"/>
      <c r="AE149" s="66"/>
      <c r="AF149" s="66"/>
      <c r="AG149" s="66"/>
    </row>
    <row r="150" spans="4:33" ht="12.75">
      <c r="D150" s="66"/>
      <c r="E150" s="66"/>
      <c r="F150" s="66"/>
      <c r="M150" s="66"/>
      <c r="N150" s="66"/>
      <c r="O150" s="66"/>
      <c r="V150" s="66"/>
      <c r="W150" s="66"/>
      <c r="X150" s="66"/>
      <c r="AE150" s="66"/>
      <c r="AF150" s="66"/>
      <c r="AG150" s="66"/>
    </row>
    <row r="151" spans="4:33" ht="12.75">
      <c r="D151" s="66"/>
      <c r="E151" s="66"/>
      <c r="F151" s="66"/>
      <c r="M151" s="66"/>
      <c r="N151" s="66"/>
      <c r="O151" s="66"/>
      <c r="V151" s="66"/>
      <c r="W151" s="66"/>
      <c r="X151" s="66"/>
      <c r="AE151" s="66"/>
      <c r="AF151" s="66"/>
      <c r="AG151" s="66"/>
    </row>
    <row r="152" spans="4:33" ht="12.75">
      <c r="D152" s="66"/>
      <c r="E152" s="66"/>
      <c r="F152" s="66"/>
      <c r="M152" s="66"/>
      <c r="N152" s="66"/>
      <c r="O152" s="66"/>
      <c r="V152" s="66"/>
      <c r="W152" s="66"/>
      <c r="X152" s="66"/>
      <c r="AE152" s="66"/>
      <c r="AF152" s="66"/>
      <c r="AG152" s="66"/>
    </row>
    <row r="153" spans="4:33" ht="12.75">
      <c r="D153" s="66"/>
      <c r="E153" s="66"/>
      <c r="F153" s="66"/>
      <c r="M153" s="66"/>
      <c r="N153" s="66"/>
      <c r="O153" s="66"/>
      <c r="V153" s="66"/>
      <c r="W153" s="66"/>
      <c r="X153" s="66"/>
      <c r="AE153" s="66"/>
      <c r="AF153" s="66"/>
      <c r="AG153" s="66"/>
    </row>
    <row r="154" spans="4:33" ht="12.75">
      <c r="D154" s="66"/>
      <c r="E154" s="66"/>
      <c r="F154" s="66"/>
      <c r="M154" s="66"/>
      <c r="N154" s="66"/>
      <c r="O154" s="66"/>
      <c r="V154" s="66"/>
      <c r="W154" s="66"/>
      <c r="X154" s="66"/>
      <c r="AE154" s="66"/>
      <c r="AF154" s="66"/>
      <c r="AG154" s="66"/>
    </row>
    <row r="155" spans="4:33" ht="12.75">
      <c r="D155" s="66"/>
      <c r="E155" s="66"/>
      <c r="F155" s="66"/>
      <c r="M155" s="66"/>
      <c r="N155" s="66"/>
      <c r="O155" s="66"/>
      <c r="V155" s="66"/>
      <c r="W155" s="66"/>
      <c r="X155" s="66"/>
      <c r="AE155" s="66"/>
      <c r="AF155" s="66"/>
      <c r="AG155" s="66"/>
    </row>
    <row r="156" spans="4:33" ht="12.75">
      <c r="D156" s="66"/>
      <c r="E156" s="66"/>
      <c r="F156" s="66"/>
      <c r="M156" s="66"/>
      <c r="N156" s="66"/>
      <c r="O156" s="66"/>
      <c r="V156" s="66"/>
      <c r="W156" s="66"/>
      <c r="X156" s="66"/>
      <c r="AE156" s="66"/>
      <c r="AF156" s="66"/>
      <c r="AG156" s="66"/>
    </row>
    <row r="157" spans="4:33" ht="12.75">
      <c r="D157" s="66"/>
      <c r="E157" s="66"/>
      <c r="F157" s="66"/>
      <c r="M157" s="66"/>
      <c r="N157" s="66"/>
      <c r="O157" s="66"/>
      <c r="V157" s="66"/>
      <c r="W157" s="66"/>
      <c r="X157" s="66"/>
      <c r="AE157" s="66"/>
      <c r="AF157" s="66"/>
      <c r="AG157" s="66"/>
    </row>
    <row r="158" spans="4:33" ht="12.75">
      <c r="D158" s="66"/>
      <c r="E158" s="66"/>
      <c r="F158" s="66"/>
      <c r="M158" s="66"/>
      <c r="N158" s="66"/>
      <c r="O158" s="66"/>
      <c r="V158" s="66"/>
      <c r="W158" s="66"/>
      <c r="X158" s="66"/>
      <c r="AE158" s="66"/>
      <c r="AF158" s="66"/>
      <c r="AG158" s="66"/>
    </row>
    <row r="159" spans="4:33" ht="12.75">
      <c r="D159" s="66"/>
      <c r="E159" s="66"/>
      <c r="F159" s="66"/>
      <c r="M159" s="66"/>
      <c r="N159" s="66"/>
      <c r="O159" s="66"/>
      <c r="V159" s="66"/>
      <c r="W159" s="66"/>
      <c r="X159" s="66"/>
      <c r="AE159" s="66"/>
      <c r="AF159" s="66"/>
      <c r="AG159" s="66"/>
    </row>
    <row r="160" spans="4:33" ht="12.75">
      <c r="D160" s="66"/>
      <c r="E160" s="66"/>
      <c r="F160" s="66"/>
      <c r="M160" s="66"/>
      <c r="N160" s="66"/>
      <c r="O160" s="66"/>
      <c r="V160" s="66"/>
      <c r="W160" s="66"/>
      <c r="X160" s="66"/>
      <c r="AE160" s="66"/>
      <c r="AF160" s="66"/>
      <c r="AG160" s="66"/>
    </row>
    <row r="161" spans="4:33" ht="12.75">
      <c r="D161" s="66"/>
      <c r="E161" s="66"/>
      <c r="F161" s="66"/>
      <c r="M161" s="66"/>
      <c r="N161" s="66"/>
      <c r="O161" s="66"/>
      <c r="V161" s="66"/>
      <c r="W161" s="66"/>
      <c r="X161" s="66"/>
      <c r="AE161" s="66"/>
      <c r="AF161" s="66"/>
      <c r="AG161" s="66"/>
    </row>
    <row r="162" spans="4:33" ht="12.75">
      <c r="D162" s="66"/>
      <c r="E162" s="66"/>
      <c r="F162" s="66"/>
      <c r="M162" s="66"/>
      <c r="N162" s="66"/>
      <c r="O162" s="66"/>
      <c r="V162" s="66"/>
      <c r="W162" s="66"/>
      <c r="X162" s="66"/>
      <c r="AE162" s="66"/>
      <c r="AF162" s="66"/>
      <c r="AG162" s="66"/>
    </row>
    <row r="163" spans="4:33" ht="12.75">
      <c r="D163" s="66"/>
      <c r="E163" s="66"/>
      <c r="F163" s="66"/>
      <c r="M163" s="66"/>
      <c r="N163" s="66"/>
      <c r="O163" s="66"/>
      <c r="V163" s="66"/>
      <c r="W163" s="66"/>
      <c r="X163" s="66"/>
      <c r="AE163" s="66"/>
      <c r="AF163" s="66"/>
      <c r="AG163" s="66"/>
    </row>
    <row r="164" spans="4:33" ht="12.75">
      <c r="D164" s="66"/>
      <c r="E164" s="66"/>
      <c r="F164" s="66"/>
      <c r="M164" s="66"/>
      <c r="N164" s="66"/>
      <c r="O164" s="66"/>
      <c r="V164" s="66"/>
      <c r="W164" s="66"/>
      <c r="X164" s="66"/>
      <c r="AE164" s="66"/>
      <c r="AF164" s="66"/>
      <c r="AG164" s="66"/>
    </row>
    <row r="165" spans="4:33" ht="12.75">
      <c r="D165" s="66"/>
      <c r="E165" s="66"/>
      <c r="F165" s="66"/>
      <c r="M165" s="66"/>
      <c r="N165" s="66"/>
      <c r="O165" s="66"/>
      <c r="V165" s="66"/>
      <c r="W165" s="66"/>
      <c r="X165" s="66"/>
      <c r="AE165" s="66"/>
      <c r="AF165" s="66"/>
      <c r="AG165" s="66"/>
    </row>
    <row r="166" spans="4:33" ht="12.75">
      <c r="D166" s="66"/>
      <c r="E166" s="66"/>
      <c r="F166" s="66"/>
      <c r="M166" s="66"/>
      <c r="N166" s="66"/>
      <c r="O166" s="66"/>
      <c r="V166" s="66"/>
      <c r="W166" s="66"/>
      <c r="X166" s="66"/>
      <c r="AE166" s="66"/>
      <c r="AF166" s="66"/>
      <c r="AG166" s="66"/>
    </row>
    <row r="167" spans="4:33" ht="12.75">
      <c r="D167" s="66"/>
      <c r="E167" s="66"/>
      <c r="F167" s="66"/>
      <c r="M167" s="66"/>
      <c r="N167" s="66"/>
      <c r="O167" s="66"/>
      <c r="V167" s="66"/>
      <c r="W167" s="66"/>
      <c r="X167" s="66"/>
      <c r="AE167" s="66"/>
      <c r="AF167" s="66"/>
      <c r="AG167" s="66"/>
    </row>
    <row r="168" spans="4:33" ht="12.75">
      <c r="D168" s="66"/>
      <c r="E168" s="66"/>
      <c r="F168" s="66"/>
      <c r="M168" s="66"/>
      <c r="N168" s="66"/>
      <c r="O168" s="66"/>
      <c r="V168" s="66"/>
      <c r="W168" s="66"/>
      <c r="X168" s="66"/>
      <c r="AE168" s="66"/>
      <c r="AF168" s="66"/>
      <c r="AG168" s="66"/>
    </row>
    <row r="169" spans="4:33" ht="12.75">
      <c r="D169" s="66"/>
      <c r="E169" s="66"/>
      <c r="F169" s="66"/>
      <c r="M169" s="66"/>
      <c r="N169" s="66"/>
      <c r="O169" s="66"/>
      <c r="V169" s="66"/>
      <c r="W169" s="66"/>
      <c r="X169" s="66"/>
      <c r="AE169" s="66"/>
      <c r="AF169" s="66"/>
      <c r="AG169" s="66"/>
    </row>
    <row r="170" spans="4:33" ht="12.75">
      <c r="D170" s="66"/>
      <c r="E170" s="66"/>
      <c r="F170" s="66"/>
      <c r="M170" s="66"/>
      <c r="N170" s="66"/>
      <c r="O170" s="66"/>
      <c r="V170" s="66"/>
      <c r="W170" s="66"/>
      <c r="X170" s="66"/>
      <c r="AE170" s="66"/>
      <c r="AF170" s="66"/>
      <c r="AG170" s="66"/>
    </row>
    <row r="171" spans="4:33" ht="12.75">
      <c r="D171" s="66"/>
      <c r="E171" s="66"/>
      <c r="F171" s="66"/>
      <c r="M171" s="66"/>
      <c r="N171" s="66"/>
      <c r="O171" s="66"/>
      <c r="V171" s="66"/>
      <c r="W171" s="66"/>
      <c r="X171" s="66"/>
      <c r="AE171" s="66"/>
      <c r="AF171" s="66"/>
      <c r="AG171" s="66"/>
    </row>
    <row r="172" spans="4:33" ht="12.75">
      <c r="D172" s="66"/>
      <c r="E172" s="66"/>
      <c r="F172" s="66"/>
      <c r="M172" s="66"/>
      <c r="N172" s="66"/>
      <c r="O172" s="66"/>
      <c r="V172" s="66"/>
      <c r="W172" s="66"/>
      <c r="X172" s="66"/>
      <c r="AE172" s="66"/>
      <c r="AF172" s="66"/>
      <c r="AG172" s="66"/>
    </row>
    <row r="173" spans="4:33" ht="12.75">
      <c r="D173" s="66"/>
      <c r="E173" s="66"/>
      <c r="F173" s="66"/>
      <c r="M173" s="66"/>
      <c r="N173" s="66"/>
      <c r="O173" s="66"/>
      <c r="V173" s="66"/>
      <c r="W173" s="66"/>
      <c r="X173" s="66"/>
      <c r="AE173" s="66"/>
      <c r="AF173" s="66"/>
      <c r="AG173" s="66"/>
    </row>
    <row r="174" spans="4:33" ht="12.75">
      <c r="D174" s="66"/>
      <c r="E174" s="66"/>
      <c r="F174" s="66"/>
      <c r="M174" s="66"/>
      <c r="N174" s="66"/>
      <c r="O174" s="66"/>
      <c r="V174" s="66"/>
      <c r="W174" s="66"/>
      <c r="X174" s="66"/>
      <c r="AE174" s="66"/>
      <c r="AF174" s="66"/>
      <c r="AG174" s="66"/>
    </row>
    <row r="175" spans="4:33" ht="12.75">
      <c r="D175" s="66"/>
      <c r="E175" s="66"/>
      <c r="F175" s="66"/>
      <c r="M175" s="66"/>
      <c r="N175" s="66"/>
      <c r="O175" s="66"/>
      <c r="V175" s="66"/>
      <c r="W175" s="66"/>
      <c r="X175" s="66"/>
      <c r="AE175" s="66"/>
      <c r="AF175" s="66"/>
      <c r="AG175" s="66"/>
    </row>
    <row r="176" spans="4:33" ht="12.75">
      <c r="D176" s="66"/>
      <c r="E176" s="66"/>
      <c r="F176" s="66"/>
      <c r="M176" s="66"/>
      <c r="N176" s="66"/>
      <c r="O176" s="66"/>
      <c r="V176" s="66"/>
      <c r="W176" s="66"/>
      <c r="X176" s="66"/>
      <c r="AE176" s="66"/>
      <c r="AF176" s="66"/>
      <c r="AG176" s="66"/>
    </row>
    <row r="177" spans="4:33" ht="12.75">
      <c r="D177" s="66"/>
      <c r="E177" s="66"/>
      <c r="F177" s="66"/>
      <c r="M177" s="66"/>
      <c r="N177" s="66"/>
      <c r="O177" s="66"/>
      <c r="V177" s="66"/>
      <c r="W177" s="66"/>
      <c r="X177" s="66"/>
      <c r="AE177" s="66"/>
      <c r="AF177" s="66"/>
      <c r="AG177" s="66"/>
    </row>
    <row r="178" spans="4:33" ht="12.75">
      <c r="D178" s="66"/>
      <c r="E178" s="66"/>
      <c r="F178" s="66"/>
      <c r="M178" s="66"/>
      <c r="N178" s="66"/>
      <c r="O178" s="66"/>
      <c r="V178" s="66"/>
      <c r="W178" s="66"/>
      <c r="X178" s="66"/>
      <c r="AE178" s="66"/>
      <c r="AF178" s="66"/>
      <c r="AG178" s="66"/>
    </row>
    <row r="179" spans="4:33" ht="12.75">
      <c r="D179" s="66"/>
      <c r="E179" s="66"/>
      <c r="F179" s="66"/>
      <c r="M179" s="66"/>
      <c r="N179" s="66"/>
      <c r="O179" s="66"/>
      <c r="V179" s="66"/>
      <c r="W179" s="66"/>
      <c r="X179" s="66"/>
      <c r="AE179" s="66"/>
      <c r="AF179" s="66"/>
      <c r="AG179" s="66"/>
    </row>
    <row r="180" spans="4:33" ht="12.75">
      <c r="D180" s="66"/>
      <c r="E180" s="66"/>
      <c r="F180" s="66"/>
      <c r="M180" s="66"/>
      <c r="N180" s="66"/>
      <c r="O180" s="66"/>
      <c r="V180" s="66"/>
      <c r="W180" s="66"/>
      <c r="X180" s="66"/>
      <c r="AE180" s="66"/>
      <c r="AF180" s="66"/>
      <c r="AG180" s="66"/>
    </row>
    <row r="181" spans="4:33" ht="12.75">
      <c r="D181" s="66"/>
      <c r="E181" s="66"/>
      <c r="F181" s="66"/>
      <c r="M181" s="66"/>
      <c r="N181" s="66"/>
      <c r="O181" s="66"/>
      <c r="V181" s="66"/>
      <c r="W181" s="66"/>
      <c r="X181" s="66"/>
      <c r="AE181" s="66"/>
      <c r="AF181" s="66"/>
      <c r="AG181" s="66"/>
    </row>
    <row r="182" spans="4:33" ht="12.75">
      <c r="D182" s="66"/>
      <c r="E182" s="66"/>
      <c r="F182" s="66"/>
      <c r="M182" s="66"/>
      <c r="N182" s="66"/>
      <c r="O182" s="66"/>
      <c r="V182" s="66"/>
      <c r="W182" s="66"/>
      <c r="X182" s="66"/>
      <c r="AE182" s="66"/>
      <c r="AF182" s="66"/>
      <c r="AG182" s="66"/>
    </row>
    <row r="183" spans="4:33" ht="12.75">
      <c r="D183" s="66"/>
      <c r="E183" s="66"/>
      <c r="F183" s="66"/>
      <c r="M183" s="66"/>
      <c r="N183" s="66"/>
      <c r="O183" s="66"/>
      <c r="V183" s="66"/>
      <c r="W183" s="66"/>
      <c r="X183" s="66"/>
      <c r="AE183" s="66"/>
      <c r="AF183" s="66"/>
      <c r="AG183" s="66"/>
    </row>
    <row r="184" spans="4:33" ht="12.75">
      <c r="D184" s="66"/>
      <c r="E184" s="66"/>
      <c r="F184" s="66"/>
      <c r="M184" s="66"/>
      <c r="N184" s="66"/>
      <c r="O184" s="66"/>
      <c r="V184" s="66"/>
      <c r="W184" s="66"/>
      <c r="X184" s="66"/>
      <c r="AE184" s="66"/>
      <c r="AF184" s="66"/>
      <c r="AG184" s="66"/>
    </row>
    <row r="185" spans="4:33" ht="12.75">
      <c r="D185" s="66"/>
      <c r="E185" s="66"/>
      <c r="F185" s="66"/>
      <c r="M185" s="66"/>
      <c r="N185" s="66"/>
      <c r="O185" s="66"/>
      <c r="V185" s="66"/>
      <c r="W185" s="66"/>
      <c r="X185" s="66"/>
      <c r="AE185" s="66"/>
      <c r="AF185" s="66"/>
      <c r="AG185" s="66"/>
    </row>
    <row r="186" spans="4:33" ht="12.75">
      <c r="D186" s="66"/>
      <c r="E186" s="66"/>
      <c r="F186" s="66"/>
      <c r="M186" s="66"/>
      <c r="N186" s="66"/>
      <c r="O186" s="66"/>
      <c r="V186" s="66"/>
      <c r="W186" s="66"/>
      <c r="X186" s="66"/>
      <c r="AE186" s="66"/>
      <c r="AF186" s="66"/>
      <c r="AG186" s="66"/>
    </row>
    <row r="187" spans="4:33" ht="12.75">
      <c r="D187" s="66"/>
      <c r="E187" s="66"/>
      <c r="F187" s="66"/>
      <c r="M187" s="66"/>
      <c r="N187" s="66"/>
      <c r="O187" s="66"/>
      <c r="V187" s="66"/>
      <c r="W187" s="66"/>
      <c r="X187" s="66"/>
      <c r="AE187" s="66"/>
      <c r="AF187" s="66"/>
      <c r="AG187" s="66"/>
    </row>
    <row r="188" spans="4:33" ht="12.75">
      <c r="D188" s="66"/>
      <c r="E188" s="66"/>
      <c r="F188" s="66"/>
      <c r="M188" s="66"/>
      <c r="N188" s="66"/>
      <c r="O188" s="66"/>
      <c r="V188" s="66"/>
      <c r="W188" s="66"/>
      <c r="X188" s="66"/>
      <c r="AE188" s="66"/>
      <c r="AF188" s="66"/>
      <c r="AG188" s="66"/>
    </row>
    <row r="189" spans="4:33" ht="12.75">
      <c r="D189" s="66"/>
      <c r="E189" s="66"/>
      <c r="F189" s="66"/>
      <c r="M189" s="66"/>
      <c r="N189" s="66"/>
      <c r="O189" s="66"/>
      <c r="V189" s="66"/>
      <c r="W189" s="66"/>
      <c r="X189" s="66"/>
      <c r="AE189" s="66"/>
      <c r="AF189" s="66"/>
      <c r="AG189" s="66"/>
    </row>
    <row r="190" spans="4:33" ht="12.75">
      <c r="D190" s="66"/>
      <c r="E190" s="66"/>
      <c r="F190" s="66"/>
      <c r="M190" s="66"/>
      <c r="N190" s="66"/>
      <c r="O190" s="66"/>
      <c r="V190" s="66"/>
      <c r="W190" s="66"/>
      <c r="X190" s="66"/>
      <c r="AE190" s="66"/>
      <c r="AF190" s="66"/>
      <c r="AG190" s="66"/>
    </row>
    <row r="191" spans="4:33" ht="12.75">
      <c r="D191" s="66"/>
      <c r="E191" s="66"/>
      <c r="F191" s="66"/>
      <c r="M191" s="66"/>
      <c r="N191" s="66"/>
      <c r="O191" s="66"/>
      <c r="V191" s="66"/>
      <c r="W191" s="66"/>
      <c r="X191" s="66"/>
      <c r="AE191" s="66"/>
      <c r="AF191" s="66"/>
      <c r="AG191" s="66"/>
    </row>
    <row r="192" spans="4:33" ht="12.75">
      <c r="D192" s="66"/>
      <c r="E192" s="66"/>
      <c r="F192" s="66"/>
      <c r="M192" s="66"/>
      <c r="N192" s="66"/>
      <c r="O192" s="66"/>
      <c r="V192" s="66"/>
      <c r="W192" s="66"/>
      <c r="X192" s="66"/>
      <c r="AE192" s="66"/>
      <c r="AF192" s="66"/>
      <c r="AG192" s="66"/>
    </row>
    <row r="193" spans="4:33" ht="12.75">
      <c r="D193" s="66"/>
      <c r="E193" s="66"/>
      <c r="F193" s="66"/>
      <c r="M193" s="66"/>
      <c r="N193" s="66"/>
      <c r="O193" s="66"/>
      <c r="V193" s="66"/>
      <c r="W193" s="66"/>
      <c r="X193" s="66"/>
      <c r="AE193" s="66"/>
      <c r="AF193" s="66"/>
      <c r="AG193" s="66"/>
    </row>
    <row r="194" spans="4:33" ht="12.75">
      <c r="D194" s="66"/>
      <c r="E194" s="66"/>
      <c r="F194" s="66"/>
      <c r="M194" s="66"/>
      <c r="N194" s="66"/>
      <c r="O194" s="66"/>
      <c r="V194" s="66"/>
      <c r="W194" s="66"/>
      <c r="X194" s="66"/>
      <c r="AE194" s="66"/>
      <c r="AF194" s="66"/>
      <c r="AG194" s="66"/>
    </row>
    <row r="195" spans="4:33" ht="12.75">
      <c r="D195" s="66"/>
      <c r="E195" s="66"/>
      <c r="F195" s="66"/>
      <c r="M195" s="66"/>
      <c r="N195" s="66"/>
      <c r="O195" s="66"/>
      <c r="V195" s="66"/>
      <c r="W195" s="66"/>
      <c r="X195" s="66"/>
      <c r="AE195" s="66"/>
      <c r="AF195" s="66"/>
      <c r="AG195" s="66"/>
    </row>
    <row r="196" spans="4:33" ht="12.75">
      <c r="D196" s="66"/>
      <c r="E196" s="66"/>
      <c r="F196" s="66"/>
      <c r="M196" s="66"/>
      <c r="N196" s="66"/>
      <c r="O196" s="66"/>
      <c r="V196" s="66"/>
      <c r="W196" s="66"/>
      <c r="X196" s="66"/>
      <c r="AE196" s="66"/>
      <c r="AF196" s="66"/>
      <c r="AG196" s="66"/>
    </row>
    <row r="197" spans="4:33" ht="12.75">
      <c r="D197" s="66"/>
      <c r="E197" s="66"/>
      <c r="F197" s="66"/>
      <c r="M197" s="66"/>
      <c r="N197" s="66"/>
      <c r="O197" s="66"/>
      <c r="V197" s="66"/>
      <c r="W197" s="66"/>
      <c r="X197" s="66"/>
      <c r="AE197" s="66"/>
      <c r="AF197" s="66"/>
      <c r="AG197" s="66"/>
    </row>
    <row r="198" spans="4:33" ht="12.75">
      <c r="D198" s="66"/>
      <c r="E198" s="66"/>
      <c r="F198" s="66"/>
      <c r="M198" s="66"/>
      <c r="N198" s="66"/>
      <c r="O198" s="66"/>
      <c r="V198" s="66"/>
      <c r="W198" s="66"/>
      <c r="X198" s="66"/>
      <c r="AE198" s="66"/>
      <c r="AF198" s="66"/>
      <c r="AG198" s="66"/>
    </row>
    <row r="199" spans="4:33" ht="12.75">
      <c r="D199" s="66"/>
      <c r="E199" s="66"/>
      <c r="F199" s="66"/>
      <c r="M199" s="66"/>
      <c r="N199" s="66"/>
      <c r="O199" s="66"/>
      <c r="V199" s="66"/>
      <c r="W199" s="66"/>
      <c r="X199" s="66"/>
      <c r="AE199" s="66"/>
      <c r="AF199" s="66"/>
      <c r="AG199" s="66"/>
    </row>
    <row r="200" spans="4:33" ht="12.75">
      <c r="D200" s="66"/>
      <c r="E200" s="66"/>
      <c r="F200" s="66"/>
      <c r="M200" s="66"/>
      <c r="N200" s="66"/>
      <c r="O200" s="66"/>
      <c r="V200" s="66"/>
      <c r="W200" s="66"/>
      <c r="X200" s="66"/>
      <c r="AE200" s="66"/>
      <c r="AF200" s="66"/>
      <c r="AG200" s="66"/>
    </row>
    <row r="201" spans="4:33" ht="12.75">
      <c r="D201" s="66"/>
      <c r="E201" s="66"/>
      <c r="F201" s="66"/>
      <c r="M201" s="66"/>
      <c r="N201" s="66"/>
      <c r="O201" s="66"/>
      <c r="V201" s="66"/>
      <c r="W201" s="66"/>
      <c r="X201" s="66"/>
      <c r="AE201" s="66"/>
      <c r="AF201" s="66"/>
      <c r="AG201" s="66"/>
    </row>
    <row r="202" spans="4:33" ht="12.75">
      <c r="D202" s="66"/>
      <c r="E202" s="66"/>
      <c r="F202" s="66"/>
      <c r="M202" s="66"/>
      <c r="N202" s="66"/>
      <c r="O202" s="66"/>
      <c r="V202" s="66"/>
      <c r="W202" s="66"/>
      <c r="X202" s="66"/>
      <c r="AE202" s="66"/>
      <c r="AF202" s="66"/>
      <c r="AG202" s="66"/>
    </row>
    <row r="203" spans="4:33" ht="12.75">
      <c r="D203" s="66"/>
      <c r="E203" s="66"/>
      <c r="F203" s="66"/>
      <c r="M203" s="66"/>
      <c r="N203" s="66"/>
      <c r="O203" s="66"/>
      <c r="V203" s="66"/>
      <c r="W203" s="66"/>
      <c r="X203" s="66"/>
      <c r="AE203" s="66"/>
      <c r="AF203" s="66"/>
      <c r="AG203" s="66"/>
    </row>
    <row r="204" spans="4:33" ht="12.75">
      <c r="D204" s="66"/>
      <c r="E204" s="66"/>
      <c r="F204" s="66"/>
      <c r="M204" s="66"/>
      <c r="N204" s="66"/>
      <c r="O204" s="66"/>
      <c r="V204" s="66"/>
      <c r="W204" s="66"/>
      <c r="X204" s="66"/>
      <c r="AE204" s="66"/>
      <c r="AF204" s="66"/>
      <c r="AG204" s="66"/>
    </row>
    <row r="205" spans="4:33" ht="12.75">
      <c r="D205" s="66"/>
      <c r="E205" s="66"/>
      <c r="F205" s="66"/>
      <c r="M205" s="66"/>
      <c r="N205" s="66"/>
      <c r="O205" s="66"/>
      <c r="V205" s="66"/>
      <c r="W205" s="66"/>
      <c r="X205" s="66"/>
      <c r="AE205" s="66"/>
      <c r="AF205" s="66"/>
      <c r="AG205" s="66"/>
    </row>
    <row r="206" spans="4:33" ht="12.75">
      <c r="D206" s="66"/>
      <c r="E206" s="66"/>
      <c r="F206" s="66"/>
      <c r="M206" s="66"/>
      <c r="N206" s="66"/>
      <c r="O206" s="66"/>
      <c r="V206" s="66"/>
      <c r="W206" s="66"/>
      <c r="X206" s="66"/>
      <c r="AE206" s="66"/>
      <c r="AF206" s="66"/>
      <c r="AG206" s="66"/>
    </row>
    <row r="207" spans="4:33" ht="12.75">
      <c r="D207" s="66"/>
      <c r="E207" s="66"/>
      <c r="F207" s="66"/>
      <c r="M207" s="66"/>
      <c r="N207" s="66"/>
      <c r="O207" s="66"/>
      <c r="V207" s="66"/>
      <c r="W207" s="66"/>
      <c r="X207" s="66"/>
      <c r="AE207" s="66"/>
      <c r="AF207" s="66"/>
      <c r="AG207" s="66"/>
    </row>
    <row r="208" spans="4:33" ht="12.75">
      <c r="D208" s="66"/>
      <c r="E208" s="66"/>
      <c r="F208" s="66"/>
      <c r="M208" s="66"/>
      <c r="N208" s="66"/>
      <c r="O208" s="66"/>
      <c r="V208" s="66"/>
      <c r="W208" s="66"/>
      <c r="X208" s="66"/>
      <c r="AE208" s="66"/>
      <c r="AF208" s="66"/>
      <c r="AG208" s="66"/>
    </row>
    <row r="209" spans="4:33" ht="12.75">
      <c r="D209" s="66"/>
      <c r="E209" s="66"/>
      <c r="F209" s="66"/>
      <c r="M209" s="66"/>
      <c r="N209" s="66"/>
      <c r="O209" s="66"/>
      <c r="V209" s="66"/>
      <c r="W209" s="66"/>
      <c r="X209" s="66"/>
      <c r="AE209" s="66"/>
      <c r="AF209" s="66"/>
      <c r="AG209" s="66"/>
    </row>
    <row r="210" spans="4:33" ht="12.75">
      <c r="D210" s="66"/>
      <c r="E210" s="66"/>
      <c r="F210" s="66"/>
      <c r="M210" s="66"/>
      <c r="N210" s="66"/>
      <c r="O210" s="66"/>
      <c r="V210" s="66"/>
      <c r="W210" s="66"/>
      <c r="X210" s="66"/>
      <c r="AE210" s="66"/>
      <c r="AF210" s="66"/>
      <c r="AG210" s="66"/>
    </row>
    <row r="211" spans="4:33" ht="12.75">
      <c r="D211" s="66"/>
      <c r="E211" s="66"/>
      <c r="F211" s="66"/>
      <c r="M211" s="66"/>
      <c r="N211" s="66"/>
      <c r="O211" s="66"/>
      <c r="V211" s="66"/>
      <c r="W211" s="66"/>
      <c r="X211" s="66"/>
      <c r="AE211" s="66"/>
      <c r="AF211" s="66"/>
      <c r="AG211" s="66"/>
    </row>
    <row r="212" spans="4:33" ht="12.75">
      <c r="D212" s="66"/>
      <c r="E212" s="66"/>
      <c r="F212" s="66"/>
      <c r="M212" s="66"/>
      <c r="N212" s="66"/>
      <c r="O212" s="66"/>
      <c r="V212" s="66"/>
      <c r="W212" s="66"/>
      <c r="X212" s="66"/>
      <c r="AE212" s="66"/>
      <c r="AF212" s="66"/>
      <c r="AG212" s="66"/>
    </row>
    <row r="213" spans="4:33" ht="12.75">
      <c r="D213" s="66"/>
      <c r="E213" s="66"/>
      <c r="F213" s="66"/>
      <c r="M213" s="66"/>
      <c r="N213" s="66"/>
      <c r="O213" s="66"/>
      <c r="V213" s="66"/>
      <c r="W213" s="66"/>
      <c r="X213" s="66"/>
      <c r="AE213" s="66"/>
      <c r="AF213" s="66"/>
      <c r="AG213" s="66"/>
    </row>
    <row r="214" spans="4:33" ht="12.75">
      <c r="D214" s="66"/>
      <c r="E214" s="66"/>
      <c r="F214" s="66"/>
      <c r="M214" s="66"/>
      <c r="N214" s="66"/>
      <c r="O214" s="66"/>
      <c r="V214" s="66"/>
      <c r="W214" s="66"/>
      <c r="X214" s="66"/>
      <c r="AE214" s="66"/>
      <c r="AF214" s="66"/>
      <c r="AG214" s="66"/>
    </row>
    <row r="215" spans="4:33" ht="12.75">
      <c r="D215" s="66"/>
      <c r="E215" s="66"/>
      <c r="F215" s="66"/>
      <c r="M215" s="66"/>
      <c r="N215" s="66"/>
      <c r="O215" s="66"/>
      <c r="V215" s="66"/>
      <c r="W215" s="66"/>
      <c r="X215" s="66"/>
      <c r="AE215" s="66"/>
      <c r="AF215" s="66"/>
      <c r="AG215" s="66"/>
    </row>
    <row r="216" spans="4:33" ht="12.75">
      <c r="D216" s="66"/>
      <c r="E216" s="66"/>
      <c r="F216" s="66"/>
      <c r="M216" s="66"/>
      <c r="N216" s="66"/>
      <c r="O216" s="66"/>
      <c r="V216" s="66"/>
      <c r="W216" s="66"/>
      <c r="X216" s="66"/>
      <c r="AE216" s="66"/>
      <c r="AF216" s="66"/>
      <c r="AG216" s="66"/>
    </row>
    <row r="217" spans="4:33" ht="12.75">
      <c r="D217" s="66"/>
      <c r="E217" s="66"/>
      <c r="F217" s="66"/>
      <c r="M217" s="66"/>
      <c r="N217" s="66"/>
      <c r="O217" s="66"/>
      <c r="V217" s="66"/>
      <c r="W217" s="66"/>
      <c r="X217" s="66"/>
      <c r="AE217" s="66"/>
      <c r="AF217" s="66"/>
      <c r="AG217" s="66"/>
    </row>
    <row r="218" spans="4:33" ht="12.75">
      <c r="D218" s="66"/>
      <c r="E218" s="66"/>
      <c r="F218" s="66"/>
      <c r="M218" s="66"/>
      <c r="N218" s="66"/>
      <c r="O218" s="66"/>
      <c r="V218" s="66"/>
      <c r="W218" s="66"/>
      <c r="X218" s="66"/>
      <c r="AE218" s="66"/>
      <c r="AF218" s="66"/>
      <c r="AG218" s="66"/>
    </row>
    <row r="219" spans="4:33" ht="12.75">
      <c r="D219" s="66"/>
      <c r="E219" s="66"/>
      <c r="F219" s="66"/>
      <c r="M219" s="66"/>
      <c r="N219" s="66"/>
      <c r="O219" s="66"/>
      <c r="V219" s="66"/>
      <c r="W219" s="66"/>
      <c r="X219" s="66"/>
      <c r="AE219" s="66"/>
      <c r="AF219" s="66"/>
      <c r="AG219" s="66"/>
    </row>
    <row r="220" spans="4:33" ht="12.75">
      <c r="D220" s="66"/>
      <c r="E220" s="66"/>
      <c r="F220" s="66"/>
      <c r="M220" s="66"/>
      <c r="N220" s="66"/>
      <c r="O220" s="66"/>
      <c r="V220" s="66"/>
      <c r="W220" s="66"/>
      <c r="X220" s="66"/>
      <c r="AE220" s="66"/>
      <c r="AF220" s="66"/>
      <c r="AG220" s="66"/>
    </row>
    <row r="221" spans="4:33" ht="12.75">
      <c r="D221" s="66"/>
      <c r="E221" s="66"/>
      <c r="F221" s="66"/>
      <c r="M221" s="66"/>
      <c r="N221" s="66"/>
      <c r="O221" s="66"/>
      <c r="V221" s="66"/>
      <c r="W221" s="66"/>
      <c r="X221" s="66"/>
      <c r="AE221" s="66"/>
      <c r="AF221" s="66"/>
      <c r="AG221" s="66"/>
    </row>
    <row r="222" spans="4:33" ht="12.75">
      <c r="D222" s="66"/>
      <c r="E222" s="66"/>
      <c r="F222" s="66"/>
      <c r="M222" s="66"/>
      <c r="N222" s="66"/>
      <c r="O222" s="66"/>
      <c r="V222" s="66"/>
      <c r="W222" s="66"/>
      <c r="X222" s="66"/>
      <c r="AE222" s="66"/>
      <c r="AF222" s="66"/>
      <c r="AG222" s="66"/>
    </row>
    <row r="223" spans="4:33" ht="12.75">
      <c r="D223" s="66"/>
      <c r="E223" s="66"/>
      <c r="F223" s="66"/>
      <c r="M223" s="66"/>
      <c r="N223" s="66"/>
      <c r="O223" s="66"/>
      <c r="V223" s="66"/>
      <c r="W223" s="66"/>
      <c r="X223" s="66"/>
      <c r="AE223" s="66"/>
      <c r="AF223" s="66"/>
      <c r="AG223" s="66"/>
    </row>
    <row r="224" spans="4:33" ht="12.75">
      <c r="D224" s="66"/>
      <c r="E224" s="66"/>
      <c r="F224" s="66"/>
      <c r="M224" s="66"/>
      <c r="N224" s="66"/>
      <c r="O224" s="66"/>
      <c r="V224" s="66"/>
      <c r="W224" s="66"/>
      <c r="X224" s="66"/>
      <c r="AE224" s="66"/>
      <c r="AF224" s="66"/>
      <c r="AG224" s="66"/>
    </row>
    <row r="225" spans="4:33" ht="12.75">
      <c r="D225" s="66"/>
      <c r="E225" s="66"/>
      <c r="F225" s="66"/>
      <c r="M225" s="66"/>
      <c r="N225" s="66"/>
      <c r="O225" s="66"/>
      <c r="V225" s="66"/>
      <c r="W225" s="66"/>
      <c r="X225" s="66"/>
      <c r="AE225" s="66"/>
      <c r="AF225" s="66"/>
      <c r="AG225" s="66"/>
    </row>
    <row r="226" spans="4:33" ht="12.75">
      <c r="D226" s="66"/>
      <c r="E226" s="66"/>
      <c r="F226" s="66"/>
      <c r="M226" s="66"/>
      <c r="N226" s="66"/>
      <c r="O226" s="66"/>
      <c r="V226" s="66"/>
      <c r="W226" s="66"/>
      <c r="X226" s="66"/>
      <c r="AE226" s="66"/>
      <c r="AF226" s="66"/>
      <c r="AG226" s="66"/>
    </row>
    <row r="227" spans="4:33" ht="12.75">
      <c r="D227" s="66"/>
      <c r="E227" s="66"/>
      <c r="F227" s="66"/>
      <c r="M227" s="66"/>
      <c r="N227" s="66"/>
      <c r="O227" s="66"/>
      <c r="V227" s="66"/>
      <c r="W227" s="66"/>
      <c r="X227" s="66"/>
      <c r="AE227" s="66"/>
      <c r="AF227" s="66"/>
      <c r="AG227" s="66"/>
    </row>
    <row r="228" spans="4:33" ht="12.75">
      <c r="D228" s="66"/>
      <c r="E228" s="66"/>
      <c r="F228" s="66"/>
      <c r="M228" s="66"/>
      <c r="N228" s="66"/>
      <c r="O228" s="66"/>
      <c r="V228" s="66"/>
      <c r="W228" s="66"/>
      <c r="X228" s="66"/>
      <c r="AE228" s="66"/>
      <c r="AF228" s="66"/>
      <c r="AG228" s="66"/>
    </row>
    <row r="229" spans="4:33" ht="12.75">
      <c r="D229" s="66"/>
      <c r="E229" s="66"/>
      <c r="F229" s="66"/>
      <c r="M229" s="66"/>
      <c r="N229" s="66"/>
      <c r="O229" s="66"/>
      <c r="V229" s="66"/>
      <c r="W229" s="66"/>
      <c r="X229" s="66"/>
      <c r="AE229" s="66"/>
      <c r="AF229" s="66"/>
      <c r="AG229" s="66"/>
    </row>
    <row r="230" spans="4:33" ht="12.75">
      <c r="D230" s="66"/>
      <c r="E230" s="66"/>
      <c r="F230" s="66"/>
      <c r="M230" s="66"/>
      <c r="N230" s="66"/>
      <c r="O230" s="66"/>
      <c r="V230" s="66"/>
      <c r="W230" s="66"/>
      <c r="X230" s="66"/>
      <c r="AE230" s="66"/>
      <c r="AF230" s="66"/>
      <c r="AG230" s="66"/>
    </row>
    <row r="231" spans="4:33" ht="12.75">
      <c r="D231" s="66"/>
      <c r="E231" s="66"/>
      <c r="F231" s="66"/>
      <c r="M231" s="66"/>
      <c r="N231" s="66"/>
      <c r="O231" s="66"/>
      <c r="V231" s="66"/>
      <c r="W231" s="66"/>
      <c r="X231" s="66"/>
      <c r="AE231" s="66"/>
      <c r="AF231" s="66"/>
      <c r="AG231" s="66"/>
    </row>
    <row r="232" spans="4:33" ht="12.75">
      <c r="D232" s="66"/>
      <c r="E232" s="66"/>
      <c r="F232" s="66"/>
      <c r="M232" s="66"/>
      <c r="N232" s="66"/>
      <c r="O232" s="66"/>
      <c r="V232" s="66"/>
      <c r="W232" s="66"/>
      <c r="X232" s="66"/>
      <c r="AE232" s="66"/>
      <c r="AF232" s="66"/>
      <c r="AG232" s="66"/>
    </row>
    <row r="233" spans="4:33" ht="12.75">
      <c r="D233" s="66"/>
      <c r="E233" s="66"/>
      <c r="F233" s="66"/>
      <c r="M233" s="66"/>
      <c r="N233" s="66"/>
      <c r="O233" s="66"/>
      <c r="V233" s="66"/>
      <c r="W233" s="66"/>
      <c r="X233" s="66"/>
      <c r="AE233" s="66"/>
      <c r="AF233" s="66"/>
      <c r="AG233" s="66"/>
    </row>
    <row r="234" spans="4:33" ht="12.75">
      <c r="D234" s="66"/>
      <c r="E234" s="66"/>
      <c r="F234" s="66"/>
      <c r="M234" s="66"/>
      <c r="N234" s="66"/>
      <c r="O234" s="66"/>
      <c r="V234" s="66"/>
      <c r="W234" s="66"/>
      <c r="X234" s="66"/>
      <c r="AE234" s="66"/>
      <c r="AF234" s="66"/>
      <c r="AG234" s="66"/>
    </row>
    <row r="235" spans="4:33" ht="12.75">
      <c r="D235" s="66"/>
      <c r="E235" s="66"/>
      <c r="F235" s="66"/>
      <c r="M235" s="66"/>
      <c r="N235" s="66"/>
      <c r="O235" s="66"/>
      <c r="V235" s="66"/>
      <c r="W235" s="66"/>
      <c r="X235" s="66"/>
      <c r="AE235" s="66"/>
      <c r="AF235" s="66"/>
      <c r="AG235" s="66"/>
    </row>
    <row r="236" spans="4:33" ht="12.75">
      <c r="D236" s="66"/>
      <c r="E236" s="66"/>
      <c r="F236" s="66"/>
      <c r="M236" s="66"/>
      <c r="N236" s="66"/>
      <c r="O236" s="66"/>
      <c r="V236" s="66"/>
      <c r="W236" s="66"/>
      <c r="X236" s="66"/>
      <c r="AE236" s="66"/>
      <c r="AF236" s="66"/>
      <c r="AG236" s="66"/>
    </row>
    <row r="237" spans="4:33" ht="12.75">
      <c r="D237" s="66"/>
      <c r="E237" s="66"/>
      <c r="F237" s="66"/>
      <c r="M237" s="66"/>
      <c r="N237" s="66"/>
      <c r="O237" s="66"/>
      <c r="V237" s="66"/>
      <c r="W237" s="66"/>
      <c r="X237" s="66"/>
      <c r="AE237" s="66"/>
      <c r="AF237" s="66"/>
      <c r="AG237" s="66"/>
    </row>
    <row r="238" spans="4:33" ht="12.75">
      <c r="D238" s="66"/>
      <c r="E238" s="66"/>
      <c r="F238" s="66"/>
      <c r="M238" s="66"/>
      <c r="N238" s="66"/>
      <c r="O238" s="66"/>
      <c r="V238" s="66"/>
      <c r="W238" s="66"/>
      <c r="X238" s="66"/>
      <c r="AE238" s="66"/>
      <c r="AF238" s="66"/>
      <c r="AG238" s="66"/>
    </row>
    <row r="239" spans="4:33" ht="12.75">
      <c r="D239" s="66"/>
      <c r="E239" s="66"/>
      <c r="F239" s="66"/>
      <c r="M239" s="66"/>
      <c r="N239" s="66"/>
      <c r="O239" s="66"/>
      <c r="V239" s="66"/>
      <c r="W239" s="66"/>
      <c r="X239" s="66"/>
      <c r="AE239" s="66"/>
      <c r="AF239" s="66"/>
      <c r="AG239" s="66"/>
    </row>
    <row r="240" spans="4:33" ht="12.75">
      <c r="D240" s="66"/>
      <c r="E240" s="66"/>
      <c r="F240" s="66"/>
      <c r="M240" s="66"/>
      <c r="N240" s="66"/>
      <c r="O240" s="66"/>
      <c r="V240" s="66"/>
      <c r="W240" s="66"/>
      <c r="X240" s="66"/>
      <c r="AE240" s="66"/>
      <c r="AF240" s="66"/>
      <c r="AG240" s="66"/>
    </row>
    <row r="241" spans="4:33" ht="12.75">
      <c r="D241" s="66"/>
      <c r="E241" s="66"/>
      <c r="F241" s="66"/>
      <c r="M241" s="66"/>
      <c r="N241" s="66"/>
      <c r="O241" s="66"/>
      <c r="V241" s="66"/>
      <c r="W241" s="66"/>
      <c r="X241" s="66"/>
      <c r="AE241" s="66"/>
      <c r="AF241" s="66"/>
      <c r="AG241" s="66"/>
    </row>
    <row r="242" spans="4:33" ht="12.75">
      <c r="D242" s="66"/>
      <c r="E242" s="66"/>
      <c r="F242" s="66"/>
      <c r="M242" s="66"/>
      <c r="N242" s="66"/>
      <c r="O242" s="66"/>
      <c r="V242" s="66"/>
      <c r="W242" s="66"/>
      <c r="X242" s="66"/>
      <c r="AE242" s="66"/>
      <c r="AF242" s="66"/>
      <c r="AG242" s="66"/>
    </row>
    <row r="243" spans="4:33" ht="12.75">
      <c r="D243" s="66"/>
      <c r="E243" s="66"/>
      <c r="F243" s="66"/>
      <c r="M243" s="66"/>
      <c r="N243" s="66"/>
      <c r="O243" s="66"/>
      <c r="V243" s="66"/>
      <c r="W243" s="66"/>
      <c r="X243" s="66"/>
      <c r="AE243" s="66"/>
      <c r="AF243" s="66"/>
      <c r="AG243" s="66"/>
    </row>
    <row r="244" spans="4:33" ht="12.75">
      <c r="D244" s="66"/>
      <c r="E244" s="66"/>
      <c r="F244" s="66"/>
      <c r="M244" s="66"/>
      <c r="N244" s="66"/>
      <c r="O244" s="66"/>
      <c r="V244" s="66"/>
      <c r="W244" s="66"/>
      <c r="X244" s="66"/>
      <c r="AE244" s="66"/>
      <c r="AF244" s="66"/>
      <c r="AG244" s="66"/>
    </row>
    <row r="245" spans="4:33" ht="12.75">
      <c r="D245" s="66"/>
      <c r="E245" s="66"/>
      <c r="F245" s="66"/>
      <c r="M245" s="66"/>
      <c r="N245" s="66"/>
      <c r="O245" s="66"/>
      <c r="V245" s="66"/>
      <c r="W245" s="66"/>
      <c r="X245" s="66"/>
      <c r="AE245" s="66"/>
      <c r="AF245" s="66"/>
      <c r="AG245" s="66"/>
    </row>
    <row r="246" spans="4:33" ht="12.75">
      <c r="D246" s="66"/>
      <c r="E246" s="66"/>
      <c r="F246" s="66"/>
      <c r="M246" s="66"/>
      <c r="N246" s="66"/>
      <c r="O246" s="66"/>
      <c r="V246" s="66"/>
      <c r="W246" s="66"/>
      <c r="X246" s="66"/>
      <c r="AE246" s="66"/>
      <c r="AF246" s="66"/>
      <c r="AG246" s="66"/>
    </row>
    <row r="247" spans="4:33" ht="12.75">
      <c r="D247" s="66"/>
      <c r="E247" s="66"/>
      <c r="F247" s="66"/>
      <c r="M247" s="66"/>
      <c r="N247" s="66"/>
      <c r="O247" s="66"/>
      <c r="V247" s="66"/>
      <c r="W247" s="66"/>
      <c r="X247" s="66"/>
      <c r="AE247" s="66"/>
      <c r="AF247" s="66"/>
      <c r="AG247" s="66"/>
    </row>
    <row r="248" spans="4:33" ht="12.75">
      <c r="D248" s="66"/>
      <c r="E248" s="66"/>
      <c r="F248" s="66"/>
      <c r="M248" s="66"/>
      <c r="N248" s="66"/>
      <c r="O248" s="66"/>
      <c r="V248" s="66"/>
      <c r="W248" s="66"/>
      <c r="X248" s="66"/>
      <c r="AE248" s="66"/>
      <c r="AF248" s="66"/>
      <c r="AG248" s="66"/>
    </row>
    <row r="249" spans="4:33" ht="12.75">
      <c r="D249" s="66"/>
      <c r="E249" s="66"/>
      <c r="F249" s="66"/>
      <c r="M249" s="66"/>
      <c r="N249" s="66"/>
      <c r="O249" s="66"/>
      <c r="V249" s="66"/>
      <c r="W249" s="66"/>
      <c r="X249" s="66"/>
      <c r="AE249" s="66"/>
      <c r="AF249" s="66"/>
      <c r="AG249" s="66"/>
    </row>
    <row r="250" spans="4:33" ht="12.75">
      <c r="D250" s="66"/>
      <c r="E250" s="66"/>
      <c r="F250" s="66"/>
      <c r="M250" s="66"/>
      <c r="N250" s="66"/>
      <c r="O250" s="66"/>
      <c r="V250" s="66"/>
      <c r="W250" s="66"/>
      <c r="X250" s="66"/>
      <c r="AE250" s="66"/>
      <c r="AF250" s="66"/>
      <c r="AG250" s="66"/>
    </row>
    <row r="251" spans="4:33" ht="12.75">
      <c r="D251" s="66"/>
      <c r="E251" s="66"/>
      <c r="F251" s="66"/>
      <c r="M251" s="66"/>
      <c r="N251" s="66"/>
      <c r="O251" s="66"/>
      <c r="V251" s="66"/>
      <c r="W251" s="66"/>
      <c r="X251" s="66"/>
      <c r="AE251" s="66"/>
      <c r="AF251" s="66"/>
      <c r="AG251" s="66"/>
    </row>
    <row r="252" spans="4:33" ht="12.75">
      <c r="D252" s="66"/>
      <c r="E252" s="66"/>
      <c r="F252" s="66"/>
      <c r="M252" s="66"/>
      <c r="N252" s="66"/>
      <c r="O252" s="66"/>
      <c r="V252" s="66"/>
      <c r="W252" s="66"/>
      <c r="X252" s="66"/>
      <c r="AE252" s="66"/>
      <c r="AF252" s="66"/>
      <c r="AG252" s="66"/>
    </row>
    <row r="253" spans="4:33" ht="12.75">
      <c r="D253" s="66"/>
      <c r="E253" s="66"/>
      <c r="F253" s="66"/>
      <c r="M253" s="66"/>
      <c r="N253" s="66"/>
      <c r="O253" s="66"/>
      <c r="V253" s="66"/>
      <c r="W253" s="66"/>
      <c r="X253" s="66"/>
      <c r="AE253" s="66"/>
      <c r="AF253" s="66"/>
      <c r="AG253" s="66"/>
    </row>
    <row r="254" spans="4:33" ht="12.75">
      <c r="D254" s="66"/>
      <c r="E254" s="66"/>
      <c r="F254" s="66"/>
      <c r="M254" s="66"/>
      <c r="N254" s="66"/>
      <c r="O254" s="66"/>
      <c r="V254" s="66"/>
      <c r="W254" s="66"/>
      <c r="X254" s="66"/>
      <c r="AE254" s="66"/>
      <c r="AF254" s="66"/>
      <c r="AG254" s="66"/>
    </row>
    <row r="255" spans="4:33" ht="12.75">
      <c r="D255" s="66"/>
      <c r="E255" s="66"/>
      <c r="F255" s="66"/>
      <c r="M255" s="66"/>
      <c r="N255" s="66"/>
      <c r="O255" s="66"/>
      <c r="V255" s="66"/>
      <c r="W255" s="66"/>
      <c r="X255" s="66"/>
      <c r="AE255" s="66"/>
      <c r="AF255" s="66"/>
      <c r="AG255" s="66"/>
    </row>
    <row r="256" spans="4:33" ht="12.75">
      <c r="D256" s="66"/>
      <c r="E256" s="66"/>
      <c r="F256" s="66"/>
      <c r="M256" s="66"/>
      <c r="N256" s="66"/>
      <c r="O256" s="66"/>
      <c r="V256" s="66"/>
      <c r="W256" s="66"/>
      <c r="X256" s="66"/>
      <c r="AE256" s="66"/>
      <c r="AF256" s="66"/>
      <c r="AG256" s="66"/>
    </row>
    <row r="257" spans="4:33" ht="12.75">
      <c r="D257" s="66"/>
      <c r="E257" s="66"/>
      <c r="F257" s="66"/>
      <c r="M257" s="66"/>
      <c r="N257" s="66"/>
      <c r="O257" s="66"/>
      <c r="V257" s="66"/>
      <c r="W257" s="66"/>
      <c r="X257" s="66"/>
      <c r="AE257" s="66"/>
      <c r="AF257" s="66"/>
      <c r="AG257" s="66"/>
    </row>
    <row r="258" spans="4:33" ht="12.75">
      <c r="D258" s="66"/>
      <c r="E258" s="66"/>
      <c r="F258" s="66"/>
      <c r="M258" s="66"/>
      <c r="N258" s="66"/>
      <c r="O258" s="66"/>
      <c r="V258" s="66"/>
      <c r="W258" s="66"/>
      <c r="X258" s="66"/>
      <c r="AE258" s="66"/>
      <c r="AF258" s="66"/>
      <c r="AG258" s="66"/>
    </row>
    <row r="259" spans="4:33" ht="12.75">
      <c r="D259" s="66"/>
      <c r="E259" s="66"/>
      <c r="F259" s="66"/>
      <c r="M259" s="66"/>
      <c r="N259" s="66"/>
      <c r="O259" s="66"/>
      <c r="V259" s="66"/>
      <c r="W259" s="66"/>
      <c r="X259" s="66"/>
      <c r="AE259" s="66"/>
      <c r="AF259" s="66"/>
      <c r="AG259" s="66"/>
    </row>
    <row r="260" spans="4:33" ht="12.75">
      <c r="D260" s="66"/>
      <c r="E260" s="66"/>
      <c r="F260" s="66"/>
      <c r="M260" s="66"/>
      <c r="N260" s="66"/>
      <c r="O260" s="66"/>
      <c r="V260" s="66"/>
      <c r="W260" s="66"/>
      <c r="X260" s="66"/>
      <c r="AE260" s="66"/>
      <c r="AF260" s="66"/>
      <c r="AG260" s="66"/>
    </row>
    <row r="261" spans="4:33" ht="12.75">
      <c r="D261" s="66"/>
      <c r="E261" s="66"/>
      <c r="F261" s="66"/>
      <c r="M261" s="66"/>
      <c r="N261" s="66"/>
      <c r="O261" s="66"/>
      <c r="V261" s="66"/>
      <c r="W261" s="66"/>
      <c r="X261" s="66"/>
      <c r="AE261" s="66"/>
      <c r="AF261" s="66"/>
      <c r="AG261" s="66"/>
    </row>
    <row r="262" spans="4:33" ht="12.75">
      <c r="D262" s="66"/>
      <c r="E262" s="66"/>
      <c r="F262" s="66"/>
      <c r="M262" s="66"/>
      <c r="N262" s="66"/>
      <c r="O262" s="66"/>
      <c r="V262" s="66"/>
      <c r="W262" s="66"/>
      <c r="X262" s="66"/>
      <c r="AE262" s="66"/>
      <c r="AF262" s="66"/>
      <c r="AG262" s="66"/>
    </row>
    <row r="263" spans="4:33" ht="12.75">
      <c r="D263" s="66"/>
      <c r="E263" s="66"/>
      <c r="F263" s="66"/>
      <c r="M263" s="66"/>
      <c r="N263" s="66"/>
      <c r="O263" s="66"/>
      <c r="V263" s="66"/>
      <c r="W263" s="66"/>
      <c r="X263" s="66"/>
      <c r="AE263" s="66"/>
      <c r="AF263" s="66"/>
      <c r="AG263" s="66"/>
    </row>
    <row r="264" spans="4:33" ht="12.75">
      <c r="D264" s="66"/>
      <c r="E264" s="66"/>
      <c r="F264" s="66"/>
      <c r="M264" s="66"/>
      <c r="N264" s="66"/>
      <c r="O264" s="66"/>
      <c r="V264" s="66"/>
      <c r="W264" s="66"/>
      <c r="X264" s="66"/>
      <c r="AE264" s="66"/>
      <c r="AF264" s="66"/>
      <c r="AG264" s="66"/>
    </row>
    <row r="265" spans="4:33" ht="12.75">
      <c r="D265" s="66"/>
      <c r="E265" s="66"/>
      <c r="F265" s="66"/>
      <c r="M265" s="66"/>
      <c r="N265" s="66"/>
      <c r="O265" s="66"/>
      <c r="V265" s="66"/>
      <c r="W265" s="66"/>
      <c r="X265" s="66"/>
      <c r="AE265" s="66"/>
      <c r="AF265" s="66"/>
      <c r="AG265" s="66"/>
    </row>
    <row r="266" spans="4:33" ht="12.75">
      <c r="D266" s="66"/>
      <c r="E266" s="66"/>
      <c r="F266" s="66"/>
      <c r="M266" s="66"/>
      <c r="N266" s="66"/>
      <c r="O266" s="66"/>
      <c r="V266" s="66"/>
      <c r="W266" s="66"/>
      <c r="X266" s="66"/>
      <c r="AE266" s="66"/>
      <c r="AF266" s="66"/>
      <c r="AG266" s="66"/>
    </row>
    <row r="267" spans="4:33" ht="12.75">
      <c r="D267" s="66"/>
      <c r="E267" s="66"/>
      <c r="F267" s="66"/>
      <c r="M267" s="66"/>
      <c r="N267" s="66"/>
      <c r="O267" s="66"/>
      <c r="V267" s="66"/>
      <c r="W267" s="66"/>
      <c r="X267" s="66"/>
      <c r="AE267" s="66"/>
      <c r="AF267" s="66"/>
      <c r="AG267" s="66"/>
    </row>
    <row r="268" spans="4:33" ht="12.75">
      <c r="D268" s="66"/>
      <c r="E268" s="66"/>
      <c r="F268" s="66"/>
      <c r="M268" s="66"/>
      <c r="N268" s="66"/>
      <c r="O268" s="66"/>
      <c r="V268" s="66"/>
      <c r="W268" s="66"/>
      <c r="X268" s="66"/>
      <c r="AE268" s="66"/>
      <c r="AF268" s="66"/>
      <c r="AG268" s="66"/>
    </row>
    <row r="269" spans="4:33" ht="12.75">
      <c r="D269" s="66"/>
      <c r="E269" s="66"/>
      <c r="F269" s="66"/>
      <c r="M269" s="66"/>
      <c r="N269" s="66"/>
      <c r="O269" s="66"/>
      <c r="V269" s="66"/>
      <c r="W269" s="66"/>
      <c r="X269" s="66"/>
      <c r="AE269" s="66"/>
      <c r="AF269" s="66"/>
      <c r="AG269" s="66"/>
    </row>
    <row r="270" spans="4:33" ht="12.75">
      <c r="D270" s="66"/>
      <c r="E270" s="66"/>
      <c r="F270" s="66"/>
      <c r="M270" s="66"/>
      <c r="N270" s="66"/>
      <c r="O270" s="66"/>
      <c r="V270" s="66"/>
      <c r="W270" s="66"/>
      <c r="X270" s="66"/>
      <c r="AE270" s="66"/>
      <c r="AF270" s="66"/>
      <c r="AG270" s="66"/>
    </row>
    <row r="271" spans="4:33" ht="12.75">
      <c r="D271" s="66"/>
      <c r="E271" s="66"/>
      <c r="F271" s="66"/>
      <c r="M271" s="66"/>
      <c r="N271" s="66"/>
      <c r="O271" s="66"/>
      <c r="V271" s="66"/>
      <c r="W271" s="66"/>
      <c r="X271" s="66"/>
      <c r="AE271" s="66"/>
      <c r="AF271" s="66"/>
      <c r="AG271" s="66"/>
    </row>
    <row r="272" spans="4:33" ht="12.75">
      <c r="D272" s="66"/>
      <c r="E272" s="66"/>
      <c r="F272" s="66"/>
      <c r="M272" s="66"/>
      <c r="N272" s="66"/>
      <c r="O272" s="66"/>
      <c r="V272" s="66"/>
      <c r="W272" s="66"/>
      <c r="X272" s="66"/>
      <c r="AE272" s="66"/>
      <c r="AF272" s="66"/>
      <c r="AG272" s="66"/>
    </row>
    <row r="273" spans="4:33" ht="12.75">
      <c r="D273" s="66"/>
      <c r="E273" s="66"/>
      <c r="F273" s="66"/>
      <c r="M273" s="66"/>
      <c r="N273" s="66"/>
      <c r="O273" s="66"/>
      <c r="V273" s="66"/>
      <c r="W273" s="66"/>
      <c r="X273" s="66"/>
      <c r="AE273" s="66"/>
      <c r="AF273" s="66"/>
      <c r="AG273" s="66"/>
    </row>
    <row r="274" spans="4:33" ht="12.75">
      <c r="D274" s="66"/>
      <c r="E274" s="66"/>
      <c r="F274" s="66"/>
      <c r="M274" s="66"/>
      <c r="N274" s="66"/>
      <c r="O274" s="66"/>
      <c r="V274" s="66"/>
      <c r="W274" s="66"/>
      <c r="X274" s="66"/>
      <c r="AE274" s="66"/>
      <c r="AF274" s="66"/>
      <c r="AG274" s="66"/>
    </row>
    <row r="275" spans="4:33" ht="12.75">
      <c r="D275" s="66"/>
      <c r="E275" s="66"/>
      <c r="F275" s="66"/>
      <c r="M275" s="66"/>
      <c r="N275" s="66"/>
      <c r="O275" s="66"/>
      <c r="V275" s="66"/>
      <c r="W275" s="66"/>
      <c r="X275" s="66"/>
      <c r="AE275" s="66"/>
      <c r="AF275" s="66"/>
      <c r="AG275" s="66"/>
    </row>
    <row r="276" spans="4:33" ht="12.75">
      <c r="D276" s="66"/>
      <c r="E276" s="66"/>
      <c r="F276" s="66"/>
      <c r="M276" s="66"/>
      <c r="N276" s="66"/>
      <c r="O276" s="66"/>
      <c r="V276" s="66"/>
      <c r="W276" s="66"/>
      <c r="X276" s="66"/>
      <c r="AE276" s="66"/>
      <c r="AF276" s="66"/>
      <c r="AG276" s="66"/>
    </row>
    <row r="277" spans="4:33" ht="12.75">
      <c r="D277" s="66"/>
      <c r="E277" s="66"/>
      <c r="F277" s="66"/>
      <c r="M277" s="66"/>
      <c r="N277" s="66"/>
      <c r="O277" s="66"/>
      <c r="V277" s="66"/>
      <c r="W277" s="66"/>
      <c r="X277" s="66"/>
      <c r="AE277" s="66"/>
      <c r="AF277" s="66"/>
      <c r="AG277" s="66"/>
    </row>
    <row r="278" spans="4:33" ht="12.75">
      <c r="D278" s="66"/>
      <c r="E278" s="66"/>
      <c r="F278" s="66"/>
      <c r="M278" s="66"/>
      <c r="N278" s="66"/>
      <c r="O278" s="66"/>
      <c r="V278" s="66"/>
      <c r="W278" s="66"/>
      <c r="X278" s="66"/>
      <c r="AE278" s="66"/>
      <c r="AF278" s="66"/>
      <c r="AG278" s="66"/>
    </row>
    <row r="279" spans="4:33" ht="12.75">
      <c r="D279" s="66"/>
      <c r="E279" s="66"/>
      <c r="F279" s="66"/>
      <c r="M279" s="66"/>
      <c r="N279" s="66"/>
      <c r="O279" s="66"/>
      <c r="V279" s="66"/>
      <c r="W279" s="66"/>
      <c r="X279" s="66"/>
      <c r="AE279" s="66"/>
      <c r="AF279" s="66"/>
      <c r="AG279" s="66"/>
    </row>
    <row r="280" spans="4:33" ht="12.75">
      <c r="D280" s="66"/>
      <c r="E280" s="66"/>
      <c r="F280" s="66"/>
      <c r="M280" s="66"/>
      <c r="N280" s="66"/>
      <c r="O280" s="66"/>
      <c r="V280" s="66"/>
      <c r="W280" s="66"/>
      <c r="X280" s="66"/>
      <c r="AE280" s="66"/>
      <c r="AF280" s="66"/>
      <c r="AG280" s="66"/>
    </row>
    <row r="281" spans="4:33" ht="12.75">
      <c r="D281" s="66"/>
      <c r="E281" s="66"/>
      <c r="F281" s="66"/>
      <c r="M281" s="66"/>
      <c r="N281" s="66"/>
      <c r="O281" s="66"/>
      <c r="V281" s="66"/>
      <c r="W281" s="66"/>
      <c r="X281" s="66"/>
      <c r="AE281" s="66"/>
      <c r="AF281" s="66"/>
      <c r="AG281" s="66"/>
    </row>
    <row r="282" spans="4:33" ht="12.75">
      <c r="D282" s="66"/>
      <c r="E282" s="66"/>
      <c r="F282" s="66"/>
      <c r="M282" s="66"/>
      <c r="N282" s="66"/>
      <c r="O282" s="66"/>
      <c r="V282" s="66"/>
      <c r="W282" s="66"/>
      <c r="X282" s="66"/>
      <c r="AE282" s="66"/>
      <c r="AF282" s="66"/>
      <c r="AG282" s="66"/>
    </row>
    <row r="283" spans="4:33" ht="12.75">
      <c r="D283" s="66"/>
      <c r="E283" s="66"/>
      <c r="F283" s="66"/>
      <c r="M283" s="66"/>
      <c r="N283" s="66"/>
      <c r="O283" s="66"/>
      <c r="V283" s="66"/>
      <c r="W283" s="66"/>
      <c r="X283" s="66"/>
      <c r="AE283" s="66"/>
      <c r="AF283" s="66"/>
      <c r="AG283" s="66"/>
    </row>
    <row r="284" spans="4:33" ht="12.75">
      <c r="D284" s="66"/>
      <c r="E284" s="66"/>
      <c r="F284" s="66"/>
      <c r="M284" s="66"/>
      <c r="N284" s="66"/>
      <c r="O284" s="66"/>
      <c r="V284" s="66"/>
      <c r="W284" s="66"/>
      <c r="X284" s="66"/>
      <c r="AE284" s="66"/>
      <c r="AF284" s="66"/>
      <c r="AG284" s="66"/>
    </row>
    <row r="285" spans="4:33" ht="12.75">
      <c r="D285" s="66"/>
      <c r="E285" s="66"/>
      <c r="F285" s="66"/>
      <c r="M285" s="66"/>
      <c r="N285" s="66"/>
      <c r="O285" s="66"/>
      <c r="V285" s="66"/>
      <c r="W285" s="66"/>
      <c r="X285" s="66"/>
      <c r="AE285" s="66"/>
      <c r="AF285" s="66"/>
      <c r="AG285" s="66"/>
    </row>
    <row r="286" spans="4:33" ht="12.75">
      <c r="D286" s="66"/>
      <c r="E286" s="66"/>
      <c r="F286" s="66"/>
      <c r="M286" s="66"/>
      <c r="N286" s="66"/>
      <c r="O286" s="66"/>
      <c r="V286" s="66"/>
      <c r="W286" s="66"/>
      <c r="X286" s="66"/>
      <c r="AE286" s="66"/>
      <c r="AF286" s="66"/>
      <c r="AG286" s="66"/>
    </row>
    <row r="287" spans="4:33" ht="12.75">
      <c r="D287" s="66"/>
      <c r="E287" s="66"/>
      <c r="F287" s="66"/>
      <c r="M287" s="66"/>
      <c r="N287" s="66"/>
      <c r="O287" s="66"/>
      <c r="V287" s="66"/>
      <c r="W287" s="66"/>
      <c r="X287" s="66"/>
      <c r="AE287" s="66"/>
      <c r="AF287" s="66"/>
      <c r="AG287" s="66"/>
    </row>
    <row r="288" spans="4:33" ht="12.75">
      <c r="D288" s="66"/>
      <c r="E288" s="66"/>
      <c r="F288" s="66"/>
      <c r="M288" s="66"/>
      <c r="N288" s="66"/>
      <c r="O288" s="66"/>
      <c r="V288" s="66"/>
      <c r="W288" s="66"/>
      <c r="X288" s="66"/>
      <c r="AE288" s="66"/>
      <c r="AF288" s="66"/>
      <c r="AG288" s="66"/>
    </row>
    <row r="289" spans="4:33" ht="12.75">
      <c r="D289" s="66"/>
      <c r="E289" s="66"/>
      <c r="F289" s="66"/>
      <c r="M289" s="66"/>
      <c r="N289" s="66"/>
      <c r="O289" s="66"/>
      <c r="V289" s="66"/>
      <c r="W289" s="66"/>
      <c r="X289" s="66"/>
      <c r="AE289" s="66"/>
      <c r="AF289" s="66"/>
      <c r="AG289" s="66"/>
    </row>
    <row r="290" spans="4:33" ht="12.75">
      <c r="D290" s="66"/>
      <c r="E290" s="66"/>
      <c r="F290" s="66"/>
      <c r="M290" s="66"/>
      <c r="N290" s="66"/>
      <c r="O290" s="66"/>
      <c r="V290" s="66"/>
      <c r="W290" s="66"/>
      <c r="X290" s="66"/>
      <c r="AE290" s="66"/>
      <c r="AF290" s="66"/>
      <c r="AG290" s="66"/>
    </row>
    <row r="291" spans="4:33" ht="12.75">
      <c r="D291" s="66"/>
      <c r="E291" s="66"/>
      <c r="F291" s="66"/>
      <c r="M291" s="66"/>
      <c r="N291" s="66"/>
      <c r="O291" s="66"/>
      <c r="V291" s="66"/>
      <c r="W291" s="66"/>
      <c r="X291" s="66"/>
      <c r="AE291" s="66"/>
      <c r="AF291" s="66"/>
      <c r="AG291" s="66"/>
    </row>
    <row r="292" spans="4:33" ht="12.75">
      <c r="D292" s="66"/>
      <c r="E292" s="66"/>
      <c r="F292" s="66"/>
      <c r="M292" s="66"/>
      <c r="N292" s="66"/>
      <c r="O292" s="66"/>
      <c r="V292" s="66"/>
      <c r="W292" s="66"/>
      <c r="X292" s="66"/>
      <c r="AE292" s="66"/>
      <c r="AF292" s="66"/>
      <c r="AG292" s="66"/>
    </row>
    <row r="293" spans="4:33" ht="12.75">
      <c r="D293" s="66"/>
      <c r="E293" s="66"/>
      <c r="F293" s="66"/>
      <c r="M293" s="66"/>
      <c r="N293" s="66"/>
      <c r="O293" s="66"/>
      <c r="V293" s="66"/>
      <c r="W293" s="66"/>
      <c r="X293" s="66"/>
      <c r="AE293" s="66"/>
      <c r="AF293" s="66"/>
      <c r="AG293" s="66"/>
    </row>
    <row r="294" spans="4:33" ht="12.75">
      <c r="D294" s="66"/>
      <c r="E294" s="66"/>
      <c r="F294" s="66"/>
      <c r="M294" s="66"/>
      <c r="N294" s="66"/>
      <c r="O294" s="66"/>
      <c r="V294" s="66"/>
      <c r="W294" s="66"/>
      <c r="X294" s="66"/>
      <c r="AE294" s="66"/>
      <c r="AF294" s="66"/>
      <c r="AG294" s="66"/>
    </row>
    <row r="295" spans="4:33" ht="12.75">
      <c r="D295" s="66"/>
      <c r="E295" s="66"/>
      <c r="F295" s="66"/>
      <c r="M295" s="66"/>
      <c r="N295" s="66"/>
      <c r="O295" s="66"/>
      <c r="V295" s="66"/>
      <c r="W295" s="66"/>
      <c r="X295" s="66"/>
      <c r="AE295" s="66"/>
      <c r="AF295" s="66"/>
      <c r="AG295" s="66"/>
    </row>
    <row r="296" spans="4:33" ht="12.75">
      <c r="D296" s="66"/>
      <c r="E296" s="66"/>
      <c r="F296" s="66"/>
      <c r="M296" s="66"/>
      <c r="N296" s="66"/>
      <c r="O296" s="66"/>
      <c r="V296" s="66"/>
      <c r="W296" s="66"/>
      <c r="X296" s="66"/>
      <c r="AE296" s="66"/>
      <c r="AF296" s="66"/>
      <c r="AG296" s="66"/>
    </row>
    <row r="297" spans="4:33" ht="12.75">
      <c r="D297" s="66"/>
      <c r="E297" s="66"/>
      <c r="F297" s="66"/>
      <c r="M297" s="66"/>
      <c r="N297" s="66"/>
      <c r="O297" s="66"/>
      <c r="V297" s="66"/>
      <c r="W297" s="66"/>
      <c r="X297" s="66"/>
      <c r="AE297" s="66"/>
      <c r="AF297" s="66"/>
      <c r="AG297" s="66"/>
    </row>
    <row r="298" spans="4:33" ht="12.75">
      <c r="D298" s="66"/>
      <c r="E298" s="66"/>
      <c r="F298" s="66"/>
      <c r="M298" s="66"/>
      <c r="N298" s="66"/>
      <c r="O298" s="66"/>
      <c r="V298" s="66"/>
      <c r="W298" s="66"/>
      <c r="X298" s="66"/>
      <c r="AE298" s="66"/>
      <c r="AF298" s="66"/>
      <c r="AG298" s="66"/>
    </row>
    <row r="299" spans="4:33" ht="12.75">
      <c r="D299" s="66"/>
      <c r="E299" s="66"/>
      <c r="F299" s="66"/>
      <c r="M299" s="66"/>
      <c r="N299" s="66"/>
      <c r="O299" s="66"/>
      <c r="V299" s="66"/>
      <c r="W299" s="66"/>
      <c r="X299" s="66"/>
      <c r="AE299" s="66"/>
      <c r="AF299" s="66"/>
      <c r="AG299" s="66"/>
    </row>
    <row r="300" spans="4:33" ht="12.75">
      <c r="D300" s="66"/>
      <c r="E300" s="66"/>
      <c r="F300" s="66"/>
      <c r="M300" s="66"/>
      <c r="N300" s="66"/>
      <c r="O300" s="66"/>
      <c r="V300" s="66"/>
      <c r="W300" s="66"/>
      <c r="X300" s="66"/>
      <c r="AE300" s="66"/>
      <c r="AF300" s="66"/>
      <c r="AG300" s="66"/>
    </row>
    <row r="301" spans="4:33" ht="12.75">
      <c r="D301" s="66"/>
      <c r="E301" s="66"/>
      <c r="F301" s="66"/>
      <c r="M301" s="66"/>
      <c r="N301" s="66"/>
      <c r="O301" s="66"/>
      <c r="V301" s="66"/>
      <c r="W301" s="66"/>
      <c r="X301" s="66"/>
      <c r="AE301" s="66"/>
      <c r="AF301" s="66"/>
      <c r="AG301" s="66"/>
    </row>
    <row r="302" spans="4:33" ht="12.75">
      <c r="D302" s="66"/>
      <c r="E302" s="66"/>
      <c r="F302" s="66"/>
      <c r="M302" s="66"/>
      <c r="N302" s="66"/>
      <c r="O302" s="66"/>
      <c r="V302" s="66"/>
      <c r="W302" s="66"/>
      <c r="X302" s="66"/>
      <c r="AE302" s="66"/>
      <c r="AF302" s="66"/>
      <c r="AG302" s="66"/>
    </row>
    <row r="303" spans="4:33" ht="12.75">
      <c r="D303" s="66"/>
      <c r="E303" s="66"/>
      <c r="F303" s="66"/>
      <c r="M303" s="66"/>
      <c r="N303" s="66"/>
      <c r="O303" s="66"/>
      <c r="V303" s="66"/>
      <c r="W303" s="66"/>
      <c r="X303" s="66"/>
      <c r="AE303" s="66"/>
      <c r="AF303" s="66"/>
      <c r="AG303" s="66"/>
    </row>
    <row r="304" spans="4:33" ht="12.75">
      <c r="D304" s="66"/>
      <c r="E304" s="66"/>
      <c r="F304" s="66"/>
      <c r="M304" s="66"/>
      <c r="N304" s="66"/>
      <c r="O304" s="66"/>
      <c r="V304" s="66"/>
      <c r="W304" s="66"/>
      <c r="X304" s="66"/>
      <c r="AE304" s="66"/>
      <c r="AF304" s="66"/>
      <c r="AG304" s="66"/>
    </row>
    <row r="305" spans="4:33" ht="12.75">
      <c r="D305" s="66"/>
      <c r="E305" s="66"/>
      <c r="F305" s="66"/>
      <c r="M305" s="66"/>
      <c r="N305" s="66"/>
      <c r="O305" s="66"/>
      <c r="V305" s="66"/>
      <c r="W305" s="66"/>
      <c r="X305" s="66"/>
      <c r="AE305" s="66"/>
      <c r="AF305" s="66"/>
      <c r="AG305" s="66"/>
    </row>
    <row r="306" spans="4:33" ht="12.75">
      <c r="D306" s="66"/>
      <c r="E306" s="66"/>
      <c r="F306" s="66"/>
      <c r="M306" s="66"/>
      <c r="N306" s="66"/>
      <c r="O306" s="66"/>
      <c r="V306" s="66"/>
      <c r="W306" s="66"/>
      <c r="X306" s="66"/>
      <c r="AE306" s="66"/>
      <c r="AF306" s="66"/>
      <c r="AG306" s="66"/>
    </row>
    <row r="307" spans="4:33" ht="12.75">
      <c r="D307" s="66"/>
      <c r="E307" s="66"/>
      <c r="F307" s="66"/>
      <c r="M307" s="66"/>
      <c r="N307" s="66"/>
      <c r="O307" s="66"/>
      <c r="V307" s="66"/>
      <c r="W307" s="66"/>
      <c r="X307" s="66"/>
      <c r="AE307" s="66"/>
      <c r="AF307" s="66"/>
      <c r="AG307" s="66"/>
    </row>
    <row r="308" spans="4:33" ht="12.75">
      <c r="D308" s="66"/>
      <c r="E308" s="66"/>
      <c r="F308" s="66"/>
      <c r="M308" s="66"/>
      <c r="N308" s="66"/>
      <c r="O308" s="66"/>
      <c r="V308" s="66"/>
      <c r="W308" s="66"/>
      <c r="X308" s="66"/>
      <c r="AE308" s="66"/>
      <c r="AF308" s="66"/>
      <c r="AG308" s="66"/>
    </row>
    <row r="309" spans="4:33" ht="12.75">
      <c r="D309" s="66"/>
      <c r="E309" s="66"/>
      <c r="F309" s="66"/>
      <c r="M309" s="66"/>
      <c r="N309" s="66"/>
      <c r="O309" s="66"/>
      <c r="V309" s="66"/>
      <c r="W309" s="66"/>
      <c r="X309" s="66"/>
      <c r="AE309" s="66"/>
      <c r="AF309" s="66"/>
      <c r="AG309" s="66"/>
    </row>
    <row r="310" spans="4:33" ht="12.75">
      <c r="D310" s="66"/>
      <c r="E310" s="66"/>
      <c r="F310" s="66"/>
      <c r="M310" s="66"/>
      <c r="N310" s="66"/>
      <c r="O310" s="66"/>
      <c r="V310" s="66"/>
      <c r="W310" s="66"/>
      <c r="X310" s="66"/>
      <c r="AE310" s="66"/>
      <c r="AF310" s="66"/>
      <c r="AG310" s="66"/>
    </row>
    <row r="311" spans="4:33" ht="12.75">
      <c r="D311" s="66"/>
      <c r="E311" s="66"/>
      <c r="F311" s="66"/>
      <c r="M311" s="66"/>
      <c r="N311" s="66"/>
      <c r="O311" s="66"/>
      <c r="V311" s="66"/>
      <c r="W311" s="66"/>
      <c r="X311" s="66"/>
      <c r="AE311" s="66"/>
      <c r="AF311" s="66"/>
      <c r="AG311" s="66"/>
    </row>
    <row r="312" spans="4:33" ht="12.75">
      <c r="D312" s="66"/>
      <c r="E312" s="66"/>
      <c r="F312" s="66"/>
      <c r="M312" s="66"/>
      <c r="N312" s="66"/>
      <c r="O312" s="66"/>
      <c r="V312" s="66"/>
      <c r="W312" s="66"/>
      <c r="X312" s="66"/>
      <c r="AE312" s="66"/>
      <c r="AF312" s="66"/>
      <c r="AG312" s="66"/>
    </row>
    <row r="313" spans="4:33" ht="12.75">
      <c r="D313" s="66"/>
      <c r="E313" s="66"/>
      <c r="F313" s="66"/>
      <c r="M313" s="66"/>
      <c r="N313" s="66"/>
      <c r="O313" s="66"/>
      <c r="V313" s="66"/>
      <c r="W313" s="66"/>
      <c r="X313" s="66"/>
      <c r="AE313" s="66"/>
      <c r="AF313" s="66"/>
      <c r="AG313" s="66"/>
    </row>
    <row r="314" spans="4:33" ht="12.75">
      <c r="D314" s="66"/>
      <c r="E314" s="66"/>
      <c r="F314" s="66"/>
      <c r="M314" s="66"/>
      <c r="N314" s="66"/>
      <c r="O314" s="66"/>
      <c r="V314" s="66"/>
      <c r="W314" s="66"/>
      <c r="X314" s="66"/>
      <c r="AE314" s="66"/>
      <c r="AF314" s="66"/>
      <c r="AG314" s="66"/>
    </row>
    <row r="315" spans="4:33" ht="12.75">
      <c r="D315" s="66"/>
      <c r="E315" s="66"/>
      <c r="F315" s="66"/>
      <c r="M315" s="66"/>
      <c r="N315" s="66"/>
      <c r="O315" s="66"/>
      <c r="V315" s="66"/>
      <c r="W315" s="66"/>
      <c r="X315" s="66"/>
      <c r="AE315" s="66"/>
      <c r="AF315" s="66"/>
      <c r="AG315" s="66"/>
    </row>
    <row r="316" spans="4:33" ht="12.75">
      <c r="D316" s="66"/>
      <c r="E316" s="66"/>
      <c r="F316" s="66"/>
      <c r="M316" s="66"/>
      <c r="N316" s="66"/>
      <c r="O316" s="66"/>
      <c r="V316" s="66"/>
      <c r="W316" s="66"/>
      <c r="X316" s="66"/>
      <c r="AE316" s="66"/>
      <c r="AF316" s="66"/>
      <c r="AG316" s="66"/>
    </row>
    <row r="317" spans="4:33" ht="12.75">
      <c r="D317" s="66"/>
      <c r="E317" s="66"/>
      <c r="F317" s="66"/>
      <c r="M317" s="66"/>
      <c r="N317" s="66"/>
      <c r="O317" s="66"/>
      <c r="V317" s="66"/>
      <c r="W317" s="66"/>
      <c r="X317" s="66"/>
      <c r="AE317" s="66"/>
      <c r="AF317" s="66"/>
      <c r="AG317" s="66"/>
    </row>
    <row r="318" spans="4:33" ht="12.75">
      <c r="D318" s="66"/>
      <c r="E318" s="66"/>
      <c r="F318" s="66"/>
      <c r="M318" s="66"/>
      <c r="N318" s="66"/>
      <c r="O318" s="66"/>
      <c r="V318" s="66"/>
      <c r="W318" s="66"/>
      <c r="X318" s="66"/>
      <c r="AE318" s="66"/>
      <c r="AF318" s="66"/>
      <c r="AG318" s="66"/>
    </row>
    <row r="319" spans="4:33" ht="12.75">
      <c r="D319" s="66"/>
      <c r="E319" s="66"/>
      <c r="F319" s="66"/>
      <c r="M319" s="66"/>
      <c r="N319" s="66"/>
      <c r="O319" s="66"/>
      <c r="V319" s="66"/>
      <c r="W319" s="66"/>
      <c r="X319" s="66"/>
      <c r="AE319" s="66"/>
      <c r="AF319" s="66"/>
      <c r="AG319" s="66"/>
    </row>
    <row r="320" spans="4:33" ht="12.75">
      <c r="D320" s="66"/>
      <c r="E320" s="66"/>
      <c r="F320" s="66"/>
      <c r="M320" s="66"/>
      <c r="N320" s="66"/>
      <c r="O320" s="66"/>
      <c r="V320" s="66"/>
      <c r="W320" s="66"/>
      <c r="X320" s="66"/>
      <c r="AE320" s="66"/>
      <c r="AF320" s="66"/>
      <c r="AG320" s="66"/>
    </row>
    <row r="321" spans="4:33" ht="12.75">
      <c r="D321" s="66"/>
      <c r="E321" s="66"/>
      <c r="F321" s="66"/>
      <c r="M321" s="66"/>
      <c r="N321" s="66"/>
      <c r="O321" s="66"/>
      <c r="V321" s="66"/>
      <c r="W321" s="66"/>
      <c r="X321" s="66"/>
      <c r="AE321" s="66"/>
      <c r="AF321" s="66"/>
      <c r="AG321" s="66"/>
    </row>
    <row r="322" spans="4:33" ht="12.75">
      <c r="D322" s="66"/>
      <c r="E322" s="66"/>
      <c r="F322" s="66"/>
      <c r="M322" s="66"/>
      <c r="N322" s="66"/>
      <c r="O322" s="66"/>
      <c r="V322" s="66"/>
      <c r="W322" s="66"/>
      <c r="X322" s="66"/>
      <c r="AE322" s="66"/>
      <c r="AF322" s="66"/>
      <c r="AG322" s="66"/>
    </row>
    <row r="323" spans="4:33" ht="12.75">
      <c r="D323" s="66"/>
      <c r="E323" s="66"/>
      <c r="F323" s="66"/>
      <c r="M323" s="66"/>
      <c r="N323" s="66"/>
      <c r="O323" s="66"/>
      <c r="V323" s="66"/>
      <c r="W323" s="66"/>
      <c r="X323" s="66"/>
      <c r="AE323" s="66"/>
      <c r="AF323" s="66"/>
      <c r="AG323" s="66"/>
    </row>
    <row r="324" spans="4:33" ht="12.75">
      <c r="D324" s="66"/>
      <c r="E324" s="66"/>
      <c r="F324" s="66"/>
      <c r="M324" s="66"/>
      <c r="N324" s="66"/>
      <c r="O324" s="66"/>
      <c r="V324" s="66"/>
      <c r="W324" s="66"/>
      <c r="X324" s="66"/>
      <c r="AE324" s="66"/>
      <c r="AF324" s="66"/>
      <c r="AG324" s="66"/>
    </row>
    <row r="325" spans="4:33" ht="12.75">
      <c r="D325" s="66"/>
      <c r="E325" s="66"/>
      <c r="F325" s="66"/>
      <c r="M325" s="66"/>
      <c r="N325" s="66"/>
      <c r="O325" s="66"/>
      <c r="V325" s="66"/>
      <c r="W325" s="66"/>
      <c r="X325" s="66"/>
      <c r="AE325" s="66"/>
      <c r="AF325" s="66"/>
      <c r="AG325" s="66"/>
    </row>
    <row r="326" spans="4:33" ht="12.75">
      <c r="D326" s="66"/>
      <c r="E326" s="66"/>
      <c r="F326" s="66"/>
      <c r="M326" s="66"/>
      <c r="N326" s="66"/>
      <c r="O326" s="66"/>
      <c r="V326" s="66"/>
      <c r="W326" s="66"/>
      <c r="X326" s="66"/>
      <c r="AE326" s="66"/>
      <c r="AF326" s="66"/>
      <c r="AG326" s="66"/>
    </row>
    <row r="327" spans="4:33" ht="12.75">
      <c r="D327" s="66"/>
      <c r="E327" s="66"/>
      <c r="F327" s="66"/>
      <c r="M327" s="66"/>
      <c r="N327" s="66"/>
      <c r="O327" s="66"/>
      <c r="V327" s="66"/>
      <c r="W327" s="66"/>
      <c r="X327" s="66"/>
      <c r="AE327" s="66"/>
      <c r="AF327" s="66"/>
      <c r="AG327" s="66"/>
    </row>
    <row r="328" spans="4:33" ht="12.75">
      <c r="D328" s="66"/>
      <c r="E328" s="66"/>
      <c r="F328" s="66"/>
      <c r="M328" s="66"/>
      <c r="N328" s="66"/>
      <c r="O328" s="66"/>
      <c r="V328" s="66"/>
      <c r="W328" s="66"/>
      <c r="X328" s="66"/>
      <c r="AE328" s="66"/>
      <c r="AF328" s="66"/>
      <c r="AG328" s="66"/>
    </row>
    <row r="329" spans="4:33" ht="12.75">
      <c r="D329" s="66"/>
      <c r="E329" s="66"/>
      <c r="F329" s="66"/>
      <c r="M329" s="66"/>
      <c r="N329" s="66"/>
      <c r="O329" s="66"/>
      <c r="V329" s="66"/>
      <c r="W329" s="66"/>
      <c r="X329" s="66"/>
      <c r="AE329" s="66"/>
      <c r="AF329" s="66"/>
      <c r="AG329" s="66"/>
    </row>
    <row r="330" spans="4:33" ht="12.75">
      <c r="D330" s="66"/>
      <c r="E330" s="66"/>
      <c r="F330" s="66"/>
      <c r="M330" s="66"/>
      <c r="N330" s="66"/>
      <c r="O330" s="66"/>
      <c r="V330" s="66"/>
      <c r="W330" s="66"/>
      <c r="X330" s="66"/>
      <c r="AE330" s="66"/>
      <c r="AF330" s="66"/>
      <c r="AG330" s="66"/>
    </row>
    <row r="331" spans="4:33" ht="12.75">
      <c r="D331" s="66"/>
      <c r="E331" s="66"/>
      <c r="F331" s="66"/>
      <c r="M331" s="66"/>
      <c r="N331" s="66"/>
      <c r="O331" s="66"/>
      <c r="V331" s="66"/>
      <c r="W331" s="66"/>
      <c r="X331" s="66"/>
      <c r="AE331" s="66"/>
      <c r="AF331" s="66"/>
      <c r="AG331" s="66"/>
    </row>
    <row r="332" spans="4:33" ht="12.75">
      <c r="D332" s="66"/>
      <c r="E332" s="66"/>
      <c r="F332" s="66"/>
      <c r="M332" s="66"/>
      <c r="N332" s="66"/>
      <c r="O332" s="66"/>
      <c r="V332" s="66"/>
      <c r="W332" s="66"/>
      <c r="X332" s="66"/>
      <c r="AE332" s="66"/>
      <c r="AF332" s="66"/>
      <c r="AG332" s="66"/>
    </row>
    <row r="333" spans="4:33" ht="12.75">
      <c r="D333" s="66"/>
      <c r="E333" s="66"/>
      <c r="F333" s="66"/>
      <c r="M333" s="66"/>
      <c r="N333" s="66"/>
      <c r="O333" s="66"/>
      <c r="V333" s="66"/>
      <c r="W333" s="66"/>
      <c r="X333" s="66"/>
      <c r="AE333" s="66"/>
      <c r="AF333" s="66"/>
      <c r="AG333" s="66"/>
    </row>
    <row r="334" spans="4:33" ht="12.75">
      <c r="D334" s="66"/>
      <c r="E334" s="66"/>
      <c r="F334" s="66"/>
      <c r="M334" s="66"/>
      <c r="N334" s="66"/>
      <c r="O334" s="66"/>
      <c r="V334" s="66"/>
      <c r="W334" s="66"/>
      <c r="X334" s="66"/>
      <c r="AE334" s="66"/>
      <c r="AF334" s="66"/>
      <c r="AG334" s="66"/>
    </row>
    <row r="335" spans="4:33" ht="12.75">
      <c r="D335" s="66"/>
      <c r="E335" s="66"/>
      <c r="F335" s="66"/>
      <c r="M335" s="66"/>
      <c r="N335" s="66"/>
      <c r="O335" s="66"/>
      <c r="V335" s="66"/>
      <c r="W335" s="66"/>
      <c r="X335" s="66"/>
      <c r="AE335" s="66"/>
      <c r="AF335" s="66"/>
      <c r="AG335" s="66"/>
    </row>
    <row r="336" spans="4:33" ht="12.75">
      <c r="D336" s="66"/>
      <c r="E336" s="66"/>
      <c r="F336" s="66"/>
      <c r="M336" s="66"/>
      <c r="N336" s="66"/>
      <c r="O336" s="66"/>
      <c r="V336" s="66"/>
      <c r="W336" s="66"/>
      <c r="X336" s="66"/>
      <c r="AE336" s="66"/>
      <c r="AF336" s="66"/>
      <c r="AG336" s="66"/>
    </row>
    <row r="337" spans="4:33" ht="12.75">
      <c r="D337" s="66"/>
      <c r="E337" s="66"/>
      <c r="F337" s="66"/>
      <c r="M337" s="66"/>
      <c r="N337" s="66"/>
      <c r="O337" s="66"/>
      <c r="V337" s="66"/>
      <c r="W337" s="66"/>
      <c r="X337" s="66"/>
      <c r="AE337" s="66"/>
      <c r="AF337" s="66"/>
      <c r="AG337" s="66"/>
    </row>
    <row r="338" spans="4:33" ht="12.75">
      <c r="D338" s="66"/>
      <c r="E338" s="66"/>
      <c r="F338" s="66"/>
      <c r="M338" s="66"/>
      <c r="N338" s="66"/>
      <c r="O338" s="66"/>
      <c r="V338" s="66"/>
      <c r="W338" s="66"/>
      <c r="X338" s="66"/>
      <c r="AE338" s="66"/>
      <c r="AF338" s="66"/>
      <c r="AG338" s="66"/>
    </row>
    <row r="339" spans="4:33" ht="12.75">
      <c r="D339" s="66"/>
      <c r="E339" s="66"/>
      <c r="F339" s="66"/>
      <c r="M339" s="66"/>
      <c r="N339" s="66"/>
      <c r="O339" s="66"/>
      <c r="V339" s="66"/>
      <c r="W339" s="66"/>
      <c r="X339" s="66"/>
      <c r="AE339" s="66"/>
      <c r="AF339" s="66"/>
      <c r="AG339" s="66"/>
    </row>
    <row r="340" spans="4:33" ht="12.75">
      <c r="D340" s="66"/>
      <c r="E340" s="66"/>
      <c r="F340" s="66"/>
      <c r="M340" s="66"/>
      <c r="N340" s="66"/>
      <c r="O340" s="66"/>
      <c r="V340" s="66"/>
      <c r="W340" s="66"/>
      <c r="X340" s="66"/>
      <c r="AE340" s="66"/>
      <c r="AF340" s="66"/>
      <c r="AG340" s="66"/>
    </row>
    <row r="341" spans="4:33" ht="12.75">
      <c r="D341" s="66"/>
      <c r="E341" s="66"/>
      <c r="F341" s="66"/>
      <c r="M341" s="66"/>
      <c r="N341" s="66"/>
      <c r="O341" s="66"/>
      <c r="V341" s="66"/>
      <c r="W341" s="66"/>
      <c r="X341" s="66"/>
      <c r="AE341" s="66"/>
      <c r="AF341" s="66"/>
      <c r="AG341" s="66"/>
    </row>
    <row r="342" spans="4:33" ht="12.75">
      <c r="D342" s="66"/>
      <c r="E342" s="66"/>
      <c r="F342" s="66"/>
      <c r="M342" s="66"/>
      <c r="N342" s="66"/>
      <c r="O342" s="66"/>
      <c r="V342" s="66"/>
      <c r="W342" s="66"/>
      <c r="X342" s="66"/>
      <c r="AE342" s="66"/>
      <c r="AF342" s="66"/>
      <c r="AG342" s="66"/>
    </row>
    <row r="343" spans="4:33" ht="12.75">
      <c r="D343" s="66"/>
      <c r="E343" s="66"/>
      <c r="F343" s="66"/>
      <c r="M343" s="66"/>
      <c r="N343" s="66"/>
      <c r="O343" s="66"/>
      <c r="V343" s="66"/>
      <c r="W343" s="66"/>
      <c r="X343" s="66"/>
      <c r="AE343" s="66"/>
      <c r="AF343" s="66"/>
      <c r="AG343" s="66"/>
    </row>
    <row r="344" spans="4:33" ht="12.75">
      <c r="D344" s="66"/>
      <c r="E344" s="66"/>
      <c r="F344" s="66"/>
      <c r="M344" s="66"/>
      <c r="N344" s="66"/>
      <c r="O344" s="66"/>
      <c r="V344" s="66"/>
      <c r="W344" s="66"/>
      <c r="X344" s="66"/>
      <c r="AE344" s="66"/>
      <c r="AF344" s="66"/>
      <c r="AG344" s="66"/>
    </row>
    <row r="345" spans="4:33" ht="12.75">
      <c r="D345" s="66"/>
      <c r="E345" s="66"/>
      <c r="F345" s="66"/>
      <c r="M345" s="66"/>
      <c r="N345" s="66"/>
      <c r="O345" s="66"/>
      <c r="V345" s="66"/>
      <c r="W345" s="66"/>
      <c r="X345" s="66"/>
      <c r="AE345" s="66"/>
      <c r="AF345" s="66"/>
      <c r="AG345" s="66"/>
    </row>
    <row r="346" spans="4:33" ht="12.75">
      <c r="D346" s="66"/>
      <c r="E346" s="66"/>
      <c r="F346" s="66"/>
      <c r="M346" s="66"/>
      <c r="N346" s="66"/>
      <c r="O346" s="66"/>
      <c r="V346" s="66"/>
      <c r="W346" s="66"/>
      <c r="X346" s="66"/>
      <c r="AE346" s="66"/>
      <c r="AF346" s="66"/>
      <c r="AG346" s="66"/>
    </row>
    <row r="347" spans="4:33" ht="12.75">
      <c r="D347" s="66"/>
      <c r="E347" s="66"/>
      <c r="F347" s="66"/>
      <c r="M347" s="66"/>
      <c r="N347" s="66"/>
      <c r="O347" s="66"/>
      <c r="V347" s="66"/>
      <c r="W347" s="66"/>
      <c r="X347" s="66"/>
      <c r="AE347" s="66"/>
      <c r="AF347" s="66"/>
      <c r="AG347" s="66"/>
    </row>
    <row r="348" spans="4:33" ht="12.75">
      <c r="D348" s="66"/>
      <c r="E348" s="66"/>
      <c r="F348" s="66"/>
      <c r="M348" s="66"/>
      <c r="N348" s="66"/>
      <c r="O348" s="66"/>
      <c r="V348" s="66"/>
      <c r="W348" s="66"/>
      <c r="X348" s="66"/>
      <c r="AE348" s="66"/>
      <c r="AF348" s="66"/>
      <c r="AG348" s="66"/>
    </row>
    <row r="349" spans="4:33" ht="12.75">
      <c r="D349" s="66"/>
      <c r="E349" s="66"/>
      <c r="F349" s="66"/>
      <c r="M349" s="66"/>
      <c r="N349" s="66"/>
      <c r="O349" s="66"/>
      <c r="V349" s="66"/>
      <c r="W349" s="66"/>
      <c r="X349" s="66"/>
      <c r="AE349" s="66"/>
      <c r="AF349" s="66"/>
      <c r="AG349" s="66"/>
    </row>
    <row r="350" spans="4:33" ht="12.75">
      <c r="D350" s="66"/>
      <c r="E350" s="66"/>
      <c r="F350" s="66"/>
      <c r="M350" s="66"/>
      <c r="N350" s="66"/>
      <c r="O350" s="66"/>
      <c r="V350" s="66"/>
      <c r="W350" s="66"/>
      <c r="X350" s="66"/>
      <c r="AE350" s="66"/>
      <c r="AF350" s="66"/>
      <c r="AG350" s="66"/>
    </row>
    <row r="351" spans="4:33" ht="12.75">
      <c r="D351" s="66"/>
      <c r="E351" s="66"/>
      <c r="F351" s="66"/>
      <c r="M351" s="66"/>
      <c r="N351" s="66"/>
      <c r="O351" s="66"/>
      <c r="V351" s="66"/>
      <c r="W351" s="66"/>
      <c r="X351" s="66"/>
      <c r="AE351" s="66"/>
      <c r="AF351" s="66"/>
      <c r="AG351" s="66"/>
    </row>
    <row r="352" spans="4:33" ht="12.75">
      <c r="D352" s="66"/>
      <c r="E352" s="66"/>
      <c r="F352" s="66"/>
      <c r="M352" s="66"/>
      <c r="N352" s="66"/>
      <c r="O352" s="66"/>
      <c r="V352" s="66"/>
      <c r="W352" s="66"/>
      <c r="X352" s="66"/>
      <c r="AE352" s="66"/>
      <c r="AF352" s="66"/>
      <c r="AG352" s="66"/>
    </row>
    <row r="353" spans="4:33" ht="12.75">
      <c r="D353" s="66"/>
      <c r="E353" s="66"/>
      <c r="F353" s="66"/>
      <c r="M353" s="66"/>
      <c r="N353" s="66"/>
      <c r="O353" s="66"/>
      <c r="V353" s="66"/>
      <c r="W353" s="66"/>
      <c r="X353" s="66"/>
      <c r="AE353" s="66"/>
      <c r="AF353" s="66"/>
      <c r="AG353" s="66"/>
    </row>
    <row r="354" spans="4:33" ht="12.75">
      <c r="D354" s="66"/>
      <c r="E354" s="66"/>
      <c r="F354" s="66"/>
      <c r="M354" s="66"/>
      <c r="N354" s="66"/>
      <c r="O354" s="66"/>
      <c r="V354" s="66"/>
      <c r="W354" s="66"/>
      <c r="X354" s="66"/>
      <c r="AE354" s="66"/>
      <c r="AF354" s="66"/>
      <c r="AG354" s="66"/>
    </row>
    <row r="355" spans="4:33" ht="12.75">
      <c r="D355" s="66"/>
      <c r="E355" s="66"/>
      <c r="F355" s="66"/>
      <c r="M355" s="66"/>
      <c r="N355" s="66"/>
      <c r="O355" s="66"/>
      <c r="V355" s="66"/>
      <c r="W355" s="66"/>
      <c r="X355" s="66"/>
      <c r="AE355" s="66"/>
      <c r="AF355" s="66"/>
      <c r="AG355" s="66"/>
    </row>
    <row r="356" spans="4:33" ht="12.75">
      <c r="D356" s="66"/>
      <c r="E356" s="66"/>
      <c r="F356" s="66"/>
      <c r="M356" s="66"/>
      <c r="N356" s="66"/>
      <c r="O356" s="66"/>
      <c r="V356" s="66"/>
      <c r="W356" s="66"/>
      <c r="X356" s="66"/>
      <c r="AE356" s="66"/>
      <c r="AF356" s="66"/>
      <c r="AG356" s="66"/>
    </row>
    <row r="357" spans="4:33" ht="12.75">
      <c r="D357" s="66"/>
      <c r="E357" s="66"/>
      <c r="F357" s="66"/>
      <c r="M357" s="66"/>
      <c r="N357" s="66"/>
      <c r="O357" s="66"/>
      <c r="V357" s="66"/>
      <c r="W357" s="66"/>
      <c r="X357" s="66"/>
      <c r="AE357" s="66"/>
      <c r="AF357" s="66"/>
      <c r="AG357" s="66"/>
    </row>
    <row r="358" spans="4:33" ht="12.75">
      <c r="D358" s="66"/>
      <c r="E358" s="66"/>
      <c r="F358" s="66"/>
      <c r="M358" s="66"/>
      <c r="N358" s="66"/>
      <c r="O358" s="66"/>
      <c r="V358" s="66"/>
      <c r="W358" s="66"/>
      <c r="X358" s="66"/>
      <c r="AE358" s="66"/>
      <c r="AF358" s="66"/>
      <c r="AG358" s="66"/>
    </row>
    <row r="359" spans="4:33" ht="12.75">
      <c r="D359" s="66"/>
      <c r="E359" s="66"/>
      <c r="F359" s="66"/>
      <c r="M359" s="66"/>
      <c r="N359" s="66"/>
      <c r="O359" s="66"/>
      <c r="V359" s="66"/>
      <c r="W359" s="66"/>
      <c r="X359" s="66"/>
      <c r="AE359" s="66"/>
      <c r="AF359" s="66"/>
      <c r="AG359" s="66"/>
    </row>
    <row r="360" spans="4:33" ht="12.75">
      <c r="D360" s="66"/>
      <c r="E360" s="66"/>
      <c r="F360" s="66"/>
      <c r="M360" s="66"/>
      <c r="N360" s="66"/>
      <c r="O360" s="66"/>
      <c r="V360" s="66"/>
      <c r="W360" s="66"/>
      <c r="X360" s="66"/>
      <c r="AE360" s="66"/>
      <c r="AF360" s="66"/>
      <c r="AG360" s="66"/>
    </row>
    <row r="361" spans="4:33" ht="12.75">
      <c r="D361" s="66"/>
      <c r="E361" s="66"/>
      <c r="F361" s="66"/>
      <c r="M361" s="66"/>
      <c r="N361" s="66"/>
      <c r="O361" s="66"/>
      <c r="V361" s="66"/>
      <c r="W361" s="66"/>
      <c r="X361" s="66"/>
      <c r="AE361" s="66"/>
      <c r="AF361" s="66"/>
      <c r="AG361" s="66"/>
    </row>
    <row r="362" spans="4:33" ht="12.75">
      <c r="D362" s="66"/>
      <c r="E362" s="66"/>
      <c r="F362" s="66"/>
      <c r="M362" s="66"/>
      <c r="N362" s="66"/>
      <c r="O362" s="66"/>
      <c r="V362" s="66"/>
      <c r="W362" s="66"/>
      <c r="X362" s="66"/>
      <c r="AE362" s="66"/>
      <c r="AF362" s="66"/>
      <c r="AG362" s="66"/>
    </row>
    <row r="363" spans="4:33" ht="12.75">
      <c r="D363" s="66"/>
      <c r="E363" s="66"/>
      <c r="F363" s="66"/>
      <c r="M363" s="66"/>
      <c r="N363" s="66"/>
      <c r="O363" s="66"/>
      <c r="V363" s="66"/>
      <c r="W363" s="66"/>
      <c r="X363" s="66"/>
      <c r="AE363" s="66"/>
      <c r="AF363" s="66"/>
      <c r="AG363" s="66"/>
    </row>
    <row r="364" spans="4:33" ht="12.75">
      <c r="D364" s="66"/>
      <c r="E364" s="66"/>
      <c r="F364" s="66"/>
      <c r="M364" s="66"/>
      <c r="N364" s="66"/>
      <c r="O364" s="66"/>
      <c r="V364" s="66"/>
      <c r="W364" s="66"/>
      <c r="X364" s="66"/>
      <c r="AE364" s="66"/>
      <c r="AF364" s="66"/>
      <c r="AG364" s="66"/>
    </row>
    <row r="365" spans="4:33" ht="12.75">
      <c r="D365" s="66"/>
      <c r="E365" s="66"/>
      <c r="F365" s="66"/>
      <c r="M365" s="66"/>
      <c r="N365" s="66"/>
      <c r="O365" s="66"/>
      <c r="V365" s="66"/>
      <c r="W365" s="66"/>
      <c r="X365" s="66"/>
      <c r="AE365" s="66"/>
      <c r="AF365" s="66"/>
      <c r="AG365" s="66"/>
    </row>
    <row r="366" spans="4:33" ht="12.75">
      <c r="D366" s="66"/>
      <c r="E366" s="66"/>
      <c r="F366" s="66"/>
      <c r="M366" s="66"/>
      <c r="N366" s="66"/>
      <c r="O366" s="66"/>
      <c r="V366" s="66"/>
      <c r="W366" s="66"/>
      <c r="X366" s="66"/>
      <c r="AE366" s="66"/>
      <c r="AF366" s="66"/>
      <c r="AG366" s="66"/>
    </row>
    <row r="367" spans="4:33" ht="12.75">
      <c r="D367" s="66"/>
      <c r="E367" s="66"/>
      <c r="F367" s="66"/>
      <c r="M367" s="66"/>
      <c r="N367" s="66"/>
      <c r="O367" s="66"/>
      <c r="V367" s="66"/>
      <c r="W367" s="66"/>
      <c r="X367" s="66"/>
      <c r="AE367" s="66"/>
      <c r="AF367" s="66"/>
      <c r="AG367" s="66"/>
    </row>
    <row r="368" spans="4:33" ht="12.75">
      <c r="D368" s="66"/>
      <c r="E368" s="66"/>
      <c r="F368" s="66"/>
      <c r="M368" s="66"/>
      <c r="N368" s="66"/>
      <c r="O368" s="66"/>
      <c r="V368" s="66"/>
      <c r="W368" s="66"/>
      <c r="X368" s="66"/>
      <c r="AE368" s="66"/>
      <c r="AF368" s="66"/>
      <c r="AG368" s="66"/>
    </row>
    <row r="369" spans="4:33" ht="12.75">
      <c r="D369" s="66"/>
      <c r="E369" s="66"/>
      <c r="F369" s="66"/>
      <c r="M369" s="66"/>
      <c r="N369" s="66"/>
      <c r="O369" s="66"/>
      <c r="V369" s="66"/>
      <c r="W369" s="66"/>
      <c r="X369" s="66"/>
      <c r="AE369" s="66"/>
      <c r="AF369" s="66"/>
      <c r="AG369" s="66"/>
    </row>
    <row r="370" spans="4:33" ht="12.75">
      <c r="D370" s="66"/>
      <c r="E370" s="66"/>
      <c r="F370" s="66"/>
      <c r="M370" s="66"/>
      <c r="N370" s="66"/>
      <c r="O370" s="66"/>
      <c r="V370" s="66"/>
      <c r="W370" s="66"/>
      <c r="X370" s="66"/>
      <c r="AE370" s="66"/>
      <c r="AF370" s="66"/>
      <c r="AG370" s="66"/>
    </row>
    <row r="371" spans="4:33" ht="12.75">
      <c r="D371" s="66"/>
      <c r="E371" s="66"/>
      <c r="F371" s="66"/>
      <c r="M371" s="66"/>
      <c r="N371" s="66"/>
      <c r="O371" s="66"/>
      <c r="V371" s="66"/>
      <c r="W371" s="66"/>
      <c r="X371" s="66"/>
      <c r="AE371" s="66"/>
      <c r="AF371" s="66"/>
      <c r="AG371" s="66"/>
    </row>
    <row r="372" spans="4:33" ht="12.75">
      <c r="D372" s="66"/>
      <c r="E372" s="66"/>
      <c r="F372" s="66"/>
      <c r="M372" s="66"/>
      <c r="N372" s="66"/>
      <c r="O372" s="66"/>
      <c r="V372" s="66"/>
      <c r="W372" s="66"/>
      <c r="X372" s="66"/>
      <c r="AE372" s="66"/>
      <c r="AF372" s="66"/>
      <c r="AG372" s="66"/>
    </row>
    <row r="373" spans="4:33" ht="12.75">
      <c r="D373" s="66"/>
      <c r="E373" s="66"/>
      <c r="F373" s="66"/>
      <c r="M373" s="66"/>
      <c r="N373" s="66"/>
      <c r="O373" s="66"/>
      <c r="V373" s="66"/>
      <c r="W373" s="66"/>
      <c r="X373" s="66"/>
      <c r="AE373" s="66"/>
      <c r="AF373" s="66"/>
      <c r="AG373" s="66"/>
    </row>
    <row r="374" spans="4:33" ht="12.75">
      <c r="D374" s="66"/>
      <c r="E374" s="66"/>
      <c r="F374" s="66"/>
      <c r="M374" s="66"/>
      <c r="N374" s="66"/>
      <c r="O374" s="66"/>
      <c r="V374" s="66"/>
      <c r="W374" s="66"/>
      <c r="X374" s="66"/>
      <c r="AE374" s="66"/>
      <c r="AF374" s="66"/>
      <c r="AG374" s="66"/>
    </row>
    <row r="375" spans="4:33" ht="12.75">
      <c r="D375" s="66"/>
      <c r="E375" s="66"/>
      <c r="F375" s="66"/>
      <c r="M375" s="66"/>
      <c r="N375" s="66"/>
      <c r="O375" s="66"/>
      <c r="V375" s="66"/>
      <c r="W375" s="66"/>
      <c r="X375" s="66"/>
      <c r="AE375" s="66"/>
      <c r="AF375" s="66"/>
      <c r="AG375" s="66"/>
    </row>
    <row r="376" spans="4:33" ht="12.75">
      <c r="D376" s="66"/>
      <c r="E376" s="66"/>
      <c r="F376" s="66"/>
      <c r="M376" s="66"/>
      <c r="N376" s="66"/>
      <c r="O376" s="66"/>
      <c r="V376" s="66"/>
      <c r="W376" s="66"/>
      <c r="X376" s="66"/>
      <c r="AE376" s="66"/>
      <c r="AF376" s="66"/>
      <c r="AG376" s="66"/>
    </row>
    <row r="377" spans="4:33" ht="12.75">
      <c r="D377" s="66"/>
      <c r="E377" s="66"/>
      <c r="F377" s="66"/>
      <c r="M377" s="66"/>
      <c r="N377" s="66"/>
      <c r="O377" s="66"/>
      <c r="V377" s="66"/>
      <c r="W377" s="66"/>
      <c r="X377" s="66"/>
      <c r="AE377" s="66"/>
      <c r="AF377" s="66"/>
      <c r="AG377" s="66"/>
    </row>
    <row r="378" spans="4:33" ht="12.75">
      <c r="D378" s="66"/>
      <c r="E378" s="66"/>
      <c r="F378" s="66"/>
      <c r="M378" s="66"/>
      <c r="N378" s="66"/>
      <c r="O378" s="66"/>
      <c r="V378" s="66"/>
      <c r="W378" s="66"/>
      <c r="X378" s="66"/>
      <c r="AE378" s="66"/>
      <c r="AF378" s="66"/>
      <c r="AG378" s="66"/>
    </row>
    <row r="379" spans="4:33" ht="12.75">
      <c r="D379" s="66"/>
      <c r="E379" s="66"/>
      <c r="F379" s="66"/>
      <c r="M379" s="66"/>
      <c r="N379" s="66"/>
      <c r="O379" s="66"/>
      <c r="V379" s="66"/>
      <c r="W379" s="66"/>
      <c r="X379" s="66"/>
      <c r="AE379" s="66"/>
      <c r="AF379" s="66"/>
      <c r="AG379" s="66"/>
    </row>
    <row r="380" spans="4:33" ht="12.75">
      <c r="D380" s="66"/>
      <c r="E380" s="66"/>
      <c r="F380" s="66"/>
      <c r="M380" s="66"/>
      <c r="N380" s="66"/>
      <c r="O380" s="66"/>
      <c r="V380" s="66"/>
      <c r="W380" s="66"/>
      <c r="X380" s="66"/>
      <c r="AE380" s="66"/>
      <c r="AF380" s="66"/>
      <c r="AG380" s="66"/>
    </row>
    <row r="381" spans="4:33" ht="12.75">
      <c r="D381" s="66"/>
      <c r="E381" s="66"/>
      <c r="F381" s="66"/>
      <c r="M381" s="66"/>
      <c r="N381" s="66"/>
      <c r="O381" s="66"/>
      <c r="V381" s="66"/>
      <c r="W381" s="66"/>
      <c r="X381" s="66"/>
      <c r="AE381" s="66"/>
      <c r="AF381" s="66"/>
      <c r="AG381" s="66"/>
    </row>
    <row r="382" spans="4:33" ht="12.75">
      <c r="D382" s="66"/>
      <c r="E382" s="66"/>
      <c r="F382" s="66"/>
      <c r="M382" s="66"/>
      <c r="N382" s="66"/>
      <c r="O382" s="66"/>
      <c r="V382" s="66"/>
      <c r="W382" s="66"/>
      <c r="X382" s="66"/>
      <c r="AE382" s="66"/>
      <c r="AF382" s="66"/>
      <c r="AG382" s="66"/>
    </row>
    <row r="383" spans="4:33" ht="12.75">
      <c r="D383" s="66"/>
      <c r="E383" s="66"/>
      <c r="F383" s="66"/>
      <c r="M383" s="66"/>
      <c r="N383" s="66"/>
      <c r="O383" s="66"/>
      <c r="V383" s="66"/>
      <c r="W383" s="66"/>
      <c r="X383" s="66"/>
      <c r="AE383" s="66"/>
      <c r="AF383" s="66"/>
      <c r="AG383" s="66"/>
    </row>
  </sheetData>
  <sheetProtection/>
  <mergeCells count="28">
    <mergeCell ref="A67:C67"/>
    <mergeCell ref="AN1:AP1"/>
    <mergeCell ref="AQ1:AS1"/>
    <mergeCell ref="P1:R1"/>
    <mergeCell ref="S1:U1"/>
    <mergeCell ref="V1:X1"/>
    <mergeCell ref="Y1:AA1"/>
    <mergeCell ref="AB1:AD1"/>
    <mergeCell ref="AE1:AG1"/>
    <mergeCell ref="AH1:AJ1"/>
    <mergeCell ref="D1:F1"/>
    <mergeCell ref="G1:I1"/>
    <mergeCell ref="J1:L1"/>
    <mergeCell ref="A2:C5"/>
    <mergeCell ref="A1:C1"/>
    <mergeCell ref="M1:O1"/>
    <mergeCell ref="AI46:AJ46"/>
    <mergeCell ref="H47:I47"/>
    <mergeCell ref="Q47:R47"/>
    <mergeCell ref="Z47:AA47"/>
    <mergeCell ref="AI47:AJ47"/>
    <mergeCell ref="AK1:AM1"/>
    <mergeCell ref="A35:C35"/>
    <mergeCell ref="A51:C51"/>
    <mergeCell ref="H46:I46"/>
    <mergeCell ref="Q46:R46"/>
    <mergeCell ref="A59:C59"/>
    <mergeCell ref="Z46:AA4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S383"/>
  <sheetViews>
    <sheetView zoomScale="80" zoomScaleNormal="8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C1"/>
    </sheetView>
  </sheetViews>
  <sheetFormatPr defaultColWidth="9.140625" defaultRowHeight="12.75"/>
  <cols>
    <col min="1" max="1" width="12.421875" style="0" customWidth="1"/>
    <col min="2" max="2" width="9.28125" style="0" bestFit="1" customWidth="1"/>
    <col min="3" max="3" width="19.8515625" style="0" bestFit="1" customWidth="1"/>
    <col min="4" max="4" width="12.28125" style="0" bestFit="1" customWidth="1"/>
    <col min="5" max="5" width="9.28125" style="0" bestFit="1" customWidth="1"/>
    <col min="6" max="6" width="21.28125" style="0" bestFit="1" customWidth="1"/>
    <col min="7" max="7" width="12.421875" style="0" bestFit="1" customWidth="1"/>
    <col min="8" max="8" width="9.28125" style="0" bestFit="1" customWidth="1"/>
    <col min="9" max="9" width="19.8515625" style="0" bestFit="1" customWidth="1"/>
    <col min="10" max="10" width="12.421875" style="0" bestFit="1" customWidth="1"/>
    <col min="11" max="11" width="9.28125" style="0" bestFit="1" customWidth="1"/>
    <col min="12" max="12" width="19.8515625" style="0" bestFit="1" customWidth="1"/>
    <col min="13" max="13" width="12.28125" style="0" bestFit="1" customWidth="1"/>
    <col min="14" max="14" width="9.28125" style="0" bestFit="1" customWidth="1"/>
    <col min="15" max="15" width="21.28125" style="0" bestFit="1" customWidth="1"/>
    <col min="16" max="16" width="12.421875" style="0" bestFit="1" customWidth="1"/>
    <col min="17" max="17" width="9.28125" style="0" bestFit="1" customWidth="1"/>
    <col min="18" max="18" width="19.8515625" style="0" bestFit="1" customWidth="1"/>
    <col min="19" max="19" width="12.421875" style="0" bestFit="1" customWidth="1"/>
    <col min="20" max="20" width="9.28125" style="0" bestFit="1" customWidth="1"/>
    <col min="21" max="21" width="19.8515625" style="0" bestFit="1" customWidth="1"/>
    <col min="22" max="22" width="12.28125" style="0" bestFit="1" customWidth="1"/>
    <col min="23" max="23" width="9.28125" style="0" bestFit="1" customWidth="1"/>
    <col min="24" max="24" width="21.28125" style="0" bestFit="1" customWidth="1"/>
    <col min="25" max="25" width="12.421875" style="0" bestFit="1" customWidth="1"/>
    <col min="26" max="26" width="9.28125" style="0" bestFit="1" customWidth="1"/>
    <col min="27" max="27" width="19.8515625" style="0" bestFit="1" customWidth="1"/>
    <col min="28" max="28" width="12.421875" style="0" bestFit="1" customWidth="1"/>
    <col min="29" max="29" width="9.28125" style="0" bestFit="1" customWidth="1"/>
    <col min="30" max="30" width="19.8515625" style="0" bestFit="1" customWidth="1"/>
    <col min="31" max="31" width="12.28125" style="0" bestFit="1" customWidth="1"/>
    <col min="32" max="32" width="9.28125" style="0" bestFit="1" customWidth="1"/>
    <col min="33" max="33" width="21.28125" style="0" bestFit="1" customWidth="1"/>
    <col min="34" max="34" width="12.421875" style="0" bestFit="1" customWidth="1"/>
    <col min="35" max="35" width="9.28125" style="0" bestFit="1" customWidth="1"/>
    <col min="36" max="36" width="19.8515625" style="0" bestFit="1" customWidth="1"/>
    <col min="37" max="37" width="12.421875" style="0" bestFit="1" customWidth="1"/>
    <col min="38" max="38" width="9.28125" style="0" bestFit="1" customWidth="1"/>
    <col min="39" max="39" width="19.8515625" style="0" bestFit="1" customWidth="1"/>
    <col min="40" max="40" width="12.421875" style="46" bestFit="1" customWidth="1"/>
    <col min="41" max="41" width="13.00390625" style="46" bestFit="1" customWidth="1"/>
    <col min="42" max="42" width="8.57421875" style="46" bestFit="1" customWidth="1"/>
    <col min="43" max="43" width="12.421875" style="46" bestFit="1" customWidth="1"/>
    <col min="44" max="44" width="13.00390625" style="46" bestFit="1" customWidth="1"/>
    <col min="45" max="45" width="8.57421875" style="46" bestFit="1" customWidth="1"/>
  </cols>
  <sheetData>
    <row r="1" spans="1:45" ht="21.75" thickBot="1" thickTop="1">
      <c r="A1" s="370" t="s">
        <v>86</v>
      </c>
      <c r="B1" s="371"/>
      <c r="C1" s="372"/>
      <c r="D1" s="391" t="s">
        <v>155</v>
      </c>
      <c r="E1" s="381"/>
      <c r="F1" s="382"/>
      <c r="G1" s="380" t="s">
        <v>156</v>
      </c>
      <c r="H1" s="381"/>
      <c r="I1" s="382"/>
      <c r="J1" s="380" t="s">
        <v>160</v>
      </c>
      <c r="K1" s="381"/>
      <c r="L1" s="382"/>
      <c r="M1" s="377" t="s">
        <v>152</v>
      </c>
      <c r="N1" s="378"/>
      <c r="O1" s="379"/>
      <c r="P1" s="377" t="s">
        <v>157</v>
      </c>
      <c r="Q1" s="378"/>
      <c r="R1" s="379"/>
      <c r="S1" s="377" t="s">
        <v>147</v>
      </c>
      <c r="T1" s="378"/>
      <c r="U1" s="379"/>
      <c r="V1" s="383" t="s">
        <v>154</v>
      </c>
      <c r="W1" s="384"/>
      <c r="X1" s="385"/>
      <c r="Y1" s="383" t="s">
        <v>158</v>
      </c>
      <c r="Z1" s="384"/>
      <c r="AA1" s="385"/>
      <c r="AB1" s="383" t="s">
        <v>148</v>
      </c>
      <c r="AC1" s="384"/>
      <c r="AD1" s="385"/>
      <c r="AE1" s="386" t="s">
        <v>153</v>
      </c>
      <c r="AF1" s="387"/>
      <c r="AG1" s="388"/>
      <c r="AH1" s="386" t="s">
        <v>159</v>
      </c>
      <c r="AI1" s="387"/>
      <c r="AJ1" s="388"/>
      <c r="AK1" s="386" t="s">
        <v>149</v>
      </c>
      <c r="AL1" s="387"/>
      <c r="AM1" s="388"/>
      <c r="AN1" s="392"/>
      <c r="AO1" s="392"/>
      <c r="AP1" s="392"/>
      <c r="AQ1" s="392"/>
      <c r="AR1" s="392"/>
      <c r="AS1" s="392"/>
    </row>
    <row r="2" spans="1:45" ht="13.5" customHeight="1" thickTop="1">
      <c r="A2" s="340" t="s">
        <v>126</v>
      </c>
      <c r="B2" s="341"/>
      <c r="C2" s="342"/>
      <c r="D2" s="234" t="s">
        <v>109</v>
      </c>
      <c r="E2" s="245">
        <f>1/((1/E19)+(1/E20))</f>
        <v>6.3433043471272095</v>
      </c>
      <c r="F2" s="56" t="s">
        <v>112</v>
      </c>
      <c r="G2" s="183" t="s">
        <v>101</v>
      </c>
      <c r="H2" s="245">
        <f>(H17*H18*H19)/(H21*H37*H22*H38*H39*H31*H27*(1/365)*((H36*H30)+(H40*H29))*(1/24)*H28)</f>
        <v>100648.50440645547</v>
      </c>
      <c r="I2" s="244" t="s">
        <v>120</v>
      </c>
      <c r="J2" s="183" t="s">
        <v>101</v>
      </c>
      <c r="K2" s="245">
        <f>(K17*K18*K19)/((1-EXP(-K19*K18))*K37*K22*K38*K39*K31*K27*(1/365)*((K36*K30)+(K40*K29))*(1/24)*K28)</f>
        <v>117658.10165114644</v>
      </c>
      <c r="L2" s="244" t="s">
        <v>120</v>
      </c>
      <c r="M2" s="235" t="s">
        <v>109</v>
      </c>
      <c r="N2" s="248">
        <f>1/((1/N19)+(1/N20))</f>
        <v>5.941701559506624</v>
      </c>
      <c r="O2" s="35" t="s">
        <v>112</v>
      </c>
      <c r="P2" s="210" t="s">
        <v>101</v>
      </c>
      <c r="Q2" s="248">
        <f>(Q17*Q18*Q19)/(Q21*Q22*Q30*Q38*Q39*Q31*Q36*(1/24)*Q27*(1/365)*Q28)</f>
        <v>146403.31450963012</v>
      </c>
      <c r="R2" s="211" t="s">
        <v>120</v>
      </c>
      <c r="S2" s="210" t="s">
        <v>101</v>
      </c>
      <c r="T2" s="248">
        <f>(T17*T18*T19)/(T21*T22*T30*T38*T39*T31*T36*(1/24)*T27*(1/365)*T28)</f>
        <v>171145.47466175762</v>
      </c>
      <c r="U2" s="211" t="s">
        <v>120</v>
      </c>
      <c r="V2" s="236" t="s">
        <v>109</v>
      </c>
      <c r="W2" s="190">
        <f>1/((1/W19)+(1/W20))</f>
        <v>66.01463863914695</v>
      </c>
      <c r="X2" s="92" t="s">
        <v>112</v>
      </c>
      <c r="Y2" s="189" t="s">
        <v>101</v>
      </c>
      <c r="Z2" s="190">
        <f>(Z17*Z18*Z19)/(Z21*Z22*Z30*Z38*Z39*Z31*Z36*(1/24)*Z27*(1/365)*Z28)</f>
        <v>162670.34945514458</v>
      </c>
      <c r="AA2" s="191" t="s">
        <v>120</v>
      </c>
      <c r="AB2" s="189" t="s">
        <v>101</v>
      </c>
      <c r="AC2" s="190">
        <f>(AC17*AC18*AC19)/(AC21*AC22*AC30*AC38*AC39*AC31*AC36*(1/24)*AC27*(1/365)*AC28)</f>
        <v>190161.63851306404</v>
      </c>
      <c r="AD2" s="191" t="s">
        <v>120</v>
      </c>
      <c r="AE2" s="237" t="s">
        <v>109</v>
      </c>
      <c r="AF2" s="247">
        <f>1/((1/AF19)+(1/AF20))</f>
        <v>59.41573526661313</v>
      </c>
      <c r="AG2" s="38" t="s">
        <v>112</v>
      </c>
      <c r="AH2" s="158" t="s">
        <v>101</v>
      </c>
      <c r="AI2" s="247">
        <f>(AI17*AI18*AI19)/(AI21*AI22*AI30*AI38*AI39*AI31*AI36*(1/24)*AI27*(1/365)*AI28)</f>
        <v>366008.2862740753</v>
      </c>
      <c r="AJ2" s="246" t="s">
        <v>120</v>
      </c>
      <c r="AK2" s="158" t="s">
        <v>101</v>
      </c>
      <c r="AL2" s="247">
        <f>(AL17*AL18*AL19)/(AL21*AL22*AL30*AL38*AL39*AL31*AL36*(1/24)*AL27*(1/365)*AL28)</f>
        <v>427863.6866543941</v>
      </c>
      <c r="AM2" s="246" t="s">
        <v>120</v>
      </c>
      <c r="AN2" s="136"/>
      <c r="AO2" s="65"/>
      <c r="AP2" s="70"/>
      <c r="AQ2" s="136"/>
      <c r="AR2" s="65"/>
      <c r="AS2" s="70"/>
    </row>
    <row r="3" spans="1:45" ht="13.5" thickBot="1">
      <c r="A3" s="343"/>
      <c r="B3" s="344"/>
      <c r="C3" s="345"/>
      <c r="D3" s="55" t="s">
        <v>108</v>
      </c>
      <c r="E3" s="182">
        <f>1/((1/E18)+(1/E20))</f>
        <v>901.4129654293788</v>
      </c>
      <c r="F3" s="53" t="s">
        <v>112</v>
      </c>
      <c r="G3" s="184" t="s">
        <v>102</v>
      </c>
      <c r="H3" s="241">
        <f>(H17*H18*H19)/(H21*H37*H23*H38*H39*H31*H27*(1/365)*((H36*H30)+(H40*H29))*(1/24)*H28)</f>
        <v>486467.77129786817</v>
      </c>
      <c r="I3" s="185" t="s">
        <v>121</v>
      </c>
      <c r="J3" s="184" t="s">
        <v>102</v>
      </c>
      <c r="K3" s="241">
        <f>(K17*K18*K19)/((1-EXP(-K19*K18))*K37*K23*K38*K39*K32*K27*(1/365)*((K36*K30)+(K40*K29))*(1/24)*K28)</f>
        <v>568680.8246472079</v>
      </c>
      <c r="L3" s="185" t="s">
        <v>121</v>
      </c>
      <c r="M3" s="34" t="s">
        <v>108</v>
      </c>
      <c r="N3" s="209">
        <f>1/((1/N18)+(1/N20))</f>
        <v>844.8210735676998</v>
      </c>
      <c r="O3" s="27" t="s">
        <v>112</v>
      </c>
      <c r="P3" s="212" t="s">
        <v>102</v>
      </c>
      <c r="Q3" s="243">
        <f>(Q17*Q18*Q19)/(Q21*Q23*Q30*Q38*Q39*Q31*Q36*(1/24)*Q27*(1/365)*Q28)</f>
        <v>707616.020129879</v>
      </c>
      <c r="R3" s="213" t="s">
        <v>121</v>
      </c>
      <c r="S3" s="212" t="s">
        <v>102</v>
      </c>
      <c r="T3" s="243">
        <f>(T17*T18*T19)/(T21*T23*T30*T38*T39*T32*T36*(1/24)*T27*(1/365)*T28)</f>
        <v>827203.1275318285</v>
      </c>
      <c r="U3" s="213" t="s">
        <v>121</v>
      </c>
      <c r="V3" s="60" t="s">
        <v>108</v>
      </c>
      <c r="W3" s="188">
        <f>1/((1/W18)+(1/W20))</f>
        <v>9301.405240702125</v>
      </c>
      <c r="X3" s="58" t="s">
        <v>112</v>
      </c>
      <c r="Y3" s="192" t="s">
        <v>102</v>
      </c>
      <c r="Z3" s="187">
        <f>(Z17*Z18*Z19)/(Z21*Z23*Z30*Z38*Z39*Z31*Z36*(1/24)*Z27*(1/365)*Z28)</f>
        <v>786240.0223665322</v>
      </c>
      <c r="AA3" s="193" t="s">
        <v>121</v>
      </c>
      <c r="AB3" s="192" t="s">
        <v>102</v>
      </c>
      <c r="AC3" s="187">
        <f>(AC17*AC18*AC19)/(AC21*AC23*AC30*AC38*AC39*AC32*AC36*(1/24)*AC27*(1/365)*AC28)</f>
        <v>919114.5861464761</v>
      </c>
      <c r="AD3" s="193" t="s">
        <v>121</v>
      </c>
      <c r="AE3" s="37" t="s">
        <v>108</v>
      </c>
      <c r="AF3" s="216">
        <f>1/((1/AF18)+(1/AF20))</f>
        <v>8422.405373079284</v>
      </c>
      <c r="AG3" s="29" t="s">
        <v>112</v>
      </c>
      <c r="AH3" s="159" t="s">
        <v>102</v>
      </c>
      <c r="AI3" s="242">
        <f>(AI17*AI18*AI19)/(AI21*AI23*AI30*AI38*AI39*AI31*AI36*(1/24)*AI27*(1/365)*AI28)</f>
        <v>1769040.0503246975</v>
      </c>
      <c r="AJ3" s="160" t="s">
        <v>121</v>
      </c>
      <c r="AK3" s="159" t="s">
        <v>102</v>
      </c>
      <c r="AL3" s="242">
        <f>(AL17*AL18*AL19)/(AL21*AL23*AL30*AL38*AL39*AL32*AL36*(1/24)*AL27*(1/365)*AL28)</f>
        <v>2068007.8188295714</v>
      </c>
      <c r="AM3" s="160" t="s">
        <v>121</v>
      </c>
      <c r="AN3" s="136"/>
      <c r="AO3" s="65"/>
      <c r="AP3" s="70"/>
      <c r="AQ3" s="136"/>
      <c r="AR3" s="65"/>
      <c r="AS3" s="70"/>
    </row>
    <row r="4" spans="1:45" ht="12.75">
      <c r="A4" s="343"/>
      <c r="B4" s="344"/>
      <c r="C4" s="345"/>
      <c r="D4" s="54" t="s">
        <v>109</v>
      </c>
      <c r="E4" s="241">
        <f>E2/E49</f>
        <v>0.234702260843707</v>
      </c>
      <c r="F4" s="56" t="s">
        <v>113</v>
      </c>
      <c r="G4" s="184" t="s">
        <v>103</v>
      </c>
      <c r="H4" s="241">
        <f>(H17*H18*H19)/(H21*H37*H24*H38*H39*H31*H27*(1/365)*((H36*H30)+(H40*H29))*(1/24)*H28)</f>
        <v>477553.4404102108</v>
      </c>
      <c r="I4" s="185" t="s">
        <v>122</v>
      </c>
      <c r="J4" s="184" t="s">
        <v>103</v>
      </c>
      <c r="K4" s="241">
        <f>(K17*K18*K19)/((1-EXP(-K19*K18))*K37*K24*K38*K39*K33*K27*(1/365)*((K36*K30)+(K40*K29))*(1/24)*K28)</f>
        <v>558259.9718395366</v>
      </c>
      <c r="L4" s="185" t="s">
        <v>122</v>
      </c>
      <c r="M4" s="33" t="s">
        <v>109</v>
      </c>
      <c r="N4" s="243">
        <f>N2/N39</f>
        <v>0.21984295770174533</v>
      </c>
      <c r="O4" s="35" t="s">
        <v>113</v>
      </c>
      <c r="P4" s="212" t="s">
        <v>103</v>
      </c>
      <c r="Q4" s="243">
        <f>(Q17*Q18*Q19)/(Q21*Q24*Q30*Q38*Q39*Q31*Q36*(1/24)*Q27*(1/365)*Q28)</f>
        <v>694649.2344206925</v>
      </c>
      <c r="R4" s="213" t="s">
        <v>122</v>
      </c>
      <c r="S4" s="212" t="s">
        <v>103</v>
      </c>
      <c r="T4" s="243">
        <f>(T17*T18*T19)/(T21*T24*T30*T38*T39*T33*T36*(1/24)*T27*(1/365)*T28)</f>
        <v>812044.9550377897</v>
      </c>
      <c r="U4" s="213" t="s">
        <v>122</v>
      </c>
      <c r="V4" s="59" t="s">
        <v>109</v>
      </c>
      <c r="W4" s="187">
        <f>W2/W39</f>
        <v>2.44254162964844</v>
      </c>
      <c r="X4" s="92" t="s">
        <v>113</v>
      </c>
      <c r="Y4" s="192" t="s">
        <v>103</v>
      </c>
      <c r="Z4" s="187">
        <f>(Z17*Z18*Z19)/(Z21*Z24*Z30*Z38*Z39*Z31*Z36*(1/24)*Z27*(1/365)*Z28)</f>
        <v>771832.4826896584</v>
      </c>
      <c r="AA4" s="193" t="s">
        <v>122</v>
      </c>
      <c r="AB4" s="192" t="s">
        <v>103</v>
      </c>
      <c r="AC4" s="187">
        <f>(AC17*AC18*AC19)/(AC21*AC24*AC30*AC38*AC39*AC33*AC36*(1/24)*AC27*(1/365)*AC28)</f>
        <v>902272.1722642109</v>
      </c>
      <c r="AD4" s="193" t="s">
        <v>122</v>
      </c>
      <c r="AE4" s="36" t="s">
        <v>109</v>
      </c>
      <c r="AF4" s="242">
        <f>AF2/AF39</f>
        <v>2.198382204864688</v>
      </c>
      <c r="AG4" s="38" t="s">
        <v>113</v>
      </c>
      <c r="AH4" s="159" t="s">
        <v>103</v>
      </c>
      <c r="AI4" s="242">
        <f>(AI17*AI18*AI19)/(AI21*AI24*AI30*AI38*AI39*AI31*AI36*(1/24)*AI27*(1/365)*AI28)</f>
        <v>1736623.0860517314</v>
      </c>
      <c r="AJ4" s="160" t="s">
        <v>122</v>
      </c>
      <c r="AK4" s="159" t="s">
        <v>103</v>
      </c>
      <c r="AL4" s="242">
        <f>(AL17*AL18*AL19)/(AL21*AL24*AL30*AL38*AL39*AL33*AL36*(1/24)*AL27*(1/365)*AL28)</f>
        <v>2030112.3875944738</v>
      </c>
      <c r="AM4" s="160" t="s">
        <v>122</v>
      </c>
      <c r="AN4" s="136"/>
      <c r="AO4" s="65"/>
      <c r="AP4" s="70"/>
      <c r="AQ4" s="136"/>
      <c r="AR4" s="65"/>
      <c r="AS4" s="70"/>
    </row>
    <row r="5" spans="1:45" ht="13.5" thickBot="1">
      <c r="A5" s="346"/>
      <c r="B5" s="369"/>
      <c r="C5" s="347"/>
      <c r="D5" s="55" t="s">
        <v>108</v>
      </c>
      <c r="E5" s="182">
        <f>E3/E49</f>
        <v>33.35227972088705</v>
      </c>
      <c r="F5" s="57" t="s">
        <v>113</v>
      </c>
      <c r="G5" s="184" t="s">
        <v>104</v>
      </c>
      <c r="H5" s="241">
        <f>(H17*H18*H19)/(H21*H37*H25*H38*H39*H31*H27*(1/365)*((H36*H30)+(H40*H29))*(1/24)*H28)</f>
        <v>169225.80170380382</v>
      </c>
      <c r="I5" s="185" t="s">
        <v>122</v>
      </c>
      <c r="J5" s="184" t="s">
        <v>104</v>
      </c>
      <c r="K5" s="241">
        <f>(K17*K18*K19)/((1-EXP(-K19*K18))*K37*K25*K38*K39*K34*K27*(1/365)*((K36*K30)+(K40*K29))*(1/24)*K28)</f>
        <v>197824.96219174666</v>
      </c>
      <c r="L5" s="185" t="s">
        <v>122</v>
      </c>
      <c r="M5" s="34" t="s">
        <v>108</v>
      </c>
      <c r="N5" s="209">
        <f>N3/N39</f>
        <v>31.258379722004925</v>
      </c>
      <c r="O5" s="28" t="s">
        <v>113</v>
      </c>
      <c r="P5" s="212" t="s">
        <v>104</v>
      </c>
      <c r="Q5" s="243">
        <f>(Q17*Q18*Q19)/(Q21*Q25*Q30*Q38*Q39*Q31*Q36*(1/24)*Q27*(1/365)*Q28)</f>
        <v>246155.85115835306</v>
      </c>
      <c r="R5" s="213" t="s">
        <v>122</v>
      </c>
      <c r="S5" s="212" t="s">
        <v>104</v>
      </c>
      <c r="T5" s="243">
        <f>(T17*T18*T19)/(T21*T25*T30*T38*T39*T34*T36*(1/24)*T27*(1/365)*T28)</f>
        <v>287756.1900041147</v>
      </c>
      <c r="U5" s="213" t="s">
        <v>122</v>
      </c>
      <c r="V5" s="60" t="s">
        <v>108</v>
      </c>
      <c r="W5" s="188">
        <f>W3/W39</f>
        <v>344.15199390597894</v>
      </c>
      <c r="X5" s="93" t="s">
        <v>113</v>
      </c>
      <c r="Y5" s="192" t="s">
        <v>104</v>
      </c>
      <c r="Z5" s="187">
        <f>(Z17*Z18*Z19)/(Z21*Z25*Z30*Z38*Z39*Z31*Z36*(1/24)*Z27*(1/365)*Z28)</f>
        <v>273506.5012870589</v>
      </c>
      <c r="AA5" s="193" t="s">
        <v>122</v>
      </c>
      <c r="AB5" s="192" t="s">
        <v>104</v>
      </c>
      <c r="AC5" s="187">
        <f>(AC17*AC18*AC19)/(AC21*AC25*AC30*AC38*AC39*AC34*AC36*(1/24)*AC27*(1/365)*AC28)</f>
        <v>319729.10000457184</v>
      </c>
      <c r="AD5" s="193" t="s">
        <v>122</v>
      </c>
      <c r="AE5" s="37" t="s">
        <v>108</v>
      </c>
      <c r="AF5" s="216">
        <f>AF3/AF39</f>
        <v>311.6289988039338</v>
      </c>
      <c r="AG5" s="30" t="s">
        <v>113</v>
      </c>
      <c r="AH5" s="159" t="s">
        <v>104</v>
      </c>
      <c r="AI5" s="242">
        <f>(AI17*AI18*AI19)/(AI21*AI25*AI30*AI38*AI39*AI31*AI36*(1/24)*AI27*(1/365)*AI28)</f>
        <v>615389.6278958827</v>
      </c>
      <c r="AJ5" s="160" t="s">
        <v>122</v>
      </c>
      <c r="AK5" s="159" t="s">
        <v>104</v>
      </c>
      <c r="AL5" s="242">
        <f>(AL17*AL18*AL19)/(AL21*AL25*AL30*AL38*AL39*AL34*AL36*(1/24)*AL27*(1/365)*AL28)</f>
        <v>719390.4750102867</v>
      </c>
      <c r="AM5" s="160" t="s">
        <v>122</v>
      </c>
      <c r="AN5" s="136"/>
      <c r="AO5" s="65"/>
      <c r="AP5" s="70"/>
      <c r="AQ5" s="136"/>
      <c r="AR5" s="65"/>
      <c r="AS5" s="70"/>
    </row>
    <row r="6" spans="1:45" ht="14.25" thickBot="1" thickTop="1">
      <c r="A6" t="s">
        <v>57</v>
      </c>
      <c r="B6" s="258">
        <v>1E-06</v>
      </c>
      <c r="D6" s="54" t="s">
        <v>109</v>
      </c>
      <c r="E6" s="241">
        <f>E2*E12*E50*E51</f>
        <v>4.130425434008441E-14</v>
      </c>
      <c r="F6" s="56" t="s">
        <v>114</v>
      </c>
      <c r="G6" s="186" t="s">
        <v>105</v>
      </c>
      <c r="H6" s="182">
        <f>(H17*H18*H19)/(H21*H37*H26*H38*H39*H31*H27*(1/365)*((H36*H30)+(H40*H29))*(1/24)*H28)</f>
        <v>110560.85711315183</v>
      </c>
      <c r="I6" s="240" t="s">
        <v>122</v>
      </c>
      <c r="J6" s="186" t="s">
        <v>105</v>
      </c>
      <c r="K6" s="182">
        <f>(K17*K18*K19)/((1-EXP(-K19*K18))*K37*K26*K38*K39*K35*K27*(1/365)*((K36*K30)+(K40*K29))*(1/24)*K28)</f>
        <v>129245.64196527451</v>
      </c>
      <c r="L6" s="240" t="s">
        <v>122</v>
      </c>
      <c r="M6" s="33" t="s">
        <v>109</v>
      </c>
      <c r="N6" s="243">
        <f>N2*N12*N40*N41</f>
        <v>3.868922867273172E-14</v>
      </c>
      <c r="O6" s="35" t="s">
        <v>114</v>
      </c>
      <c r="P6" s="214" t="s">
        <v>105</v>
      </c>
      <c r="Q6" s="209">
        <f>(Q17*Q18*Q19)/(Q21*Q26*Q30*Q38*Q39*Q31*Q36*(1/24)*Q27*(1/365)*Q28)</f>
        <v>160821.8227567906</v>
      </c>
      <c r="R6" s="215" t="s">
        <v>122</v>
      </c>
      <c r="S6" s="214" t="s">
        <v>105</v>
      </c>
      <c r="T6" s="209">
        <f>(T17*T18*T19)/(T21*T26*T30*T38*T39*T35*T36*(1/24)*T27*(1/365)*T28)</f>
        <v>188000.71080268826</v>
      </c>
      <c r="U6" s="215" t="s">
        <v>122</v>
      </c>
      <c r="V6" s="59" t="s">
        <v>109</v>
      </c>
      <c r="W6" s="187">
        <f>W2*W12*W40*W41</f>
        <v>4.29852530370069E-13</v>
      </c>
      <c r="X6" s="92" t="s">
        <v>114</v>
      </c>
      <c r="Y6" s="194" t="s">
        <v>105</v>
      </c>
      <c r="Z6" s="188">
        <f>(Z17*Z18*Z19)/(Z21*Z26*Z30*Z38*Z39*Z31*Z36*(1/24)*Z27*(1/365)*Z28)</f>
        <v>178690.9141742118</v>
      </c>
      <c r="AA6" s="195" t="s">
        <v>122</v>
      </c>
      <c r="AB6" s="194" t="s">
        <v>105</v>
      </c>
      <c r="AC6" s="188">
        <f>(AC17*AC18*AC19)/(AC21*AC26*AC30*AC38*AC39*AC35*AC36*(1/24)*AC27*(1/365)*AC28)</f>
        <v>208889.67866965363</v>
      </c>
      <c r="AD6" s="195" t="s">
        <v>122</v>
      </c>
      <c r="AE6" s="36" t="s">
        <v>109</v>
      </c>
      <c r="AF6" s="242">
        <f>AF2*AF12*AF40*AF41</f>
        <v>3.868839499032942E-13</v>
      </c>
      <c r="AG6" s="38" t="s">
        <v>114</v>
      </c>
      <c r="AH6" s="161" t="s">
        <v>105</v>
      </c>
      <c r="AI6" s="216">
        <f>(AI17*AI18*AI19)/(AI21*AI26*AI30*AI38*AI39*AI31*AI36*(1/24)*AI27*(1/365)*AI28)</f>
        <v>402054.55689197656</v>
      </c>
      <c r="AJ6" s="162" t="s">
        <v>122</v>
      </c>
      <c r="AK6" s="161" t="s">
        <v>105</v>
      </c>
      <c r="AL6" s="216">
        <f>(AL17*AL18*AL19)/(AL21*AL26*AL30*AL38*AL39*AL35*AL36*(1/24)*AL27*(1/365)*AL28)</f>
        <v>470001.77700672066</v>
      </c>
      <c r="AM6" s="162" t="s">
        <v>122</v>
      </c>
      <c r="AN6" s="136"/>
      <c r="AO6" s="65"/>
      <c r="AP6" s="70"/>
      <c r="AQ6" s="136"/>
      <c r="AR6" s="65"/>
      <c r="AS6" s="70"/>
    </row>
    <row r="7" spans="1:45" ht="13.5" thickBot="1">
      <c r="A7" s="75" t="s">
        <v>220</v>
      </c>
      <c r="B7" s="39">
        <v>3.19E-11</v>
      </c>
      <c r="C7" s="78" t="s">
        <v>136</v>
      </c>
      <c r="D7" s="55" t="s">
        <v>108</v>
      </c>
      <c r="E7" s="182">
        <f>E3*E12*E50*E51</f>
        <v>5.869526094299212E-12</v>
      </c>
      <c r="F7" s="57" t="s">
        <v>114</v>
      </c>
      <c r="G7" s="183" t="s">
        <v>101</v>
      </c>
      <c r="H7" s="245">
        <f>H2/H41</f>
        <v>3723.9946630388563</v>
      </c>
      <c r="I7" s="244" t="s">
        <v>123</v>
      </c>
      <c r="J7" s="183" t="s">
        <v>101</v>
      </c>
      <c r="K7" s="245">
        <f>K2/K41</f>
        <v>4353.349761092422</v>
      </c>
      <c r="L7" s="244" t="s">
        <v>123</v>
      </c>
      <c r="M7" s="34" t="s">
        <v>108</v>
      </c>
      <c r="N7" s="209">
        <f>N3*N12*N40*N41</f>
        <v>5.501029524195342E-12</v>
      </c>
      <c r="O7" s="28" t="s">
        <v>114</v>
      </c>
      <c r="P7" s="210" t="s">
        <v>101</v>
      </c>
      <c r="Q7" s="248">
        <f>Q2/Q41</f>
        <v>5416.9226368563195</v>
      </c>
      <c r="R7" s="211" t="s">
        <v>123</v>
      </c>
      <c r="S7" s="210" t="s">
        <v>101</v>
      </c>
      <c r="T7" s="248">
        <f>T2/T41</f>
        <v>6332.382562485038</v>
      </c>
      <c r="U7" s="211" t="s">
        <v>123</v>
      </c>
      <c r="V7" s="60" t="s">
        <v>108</v>
      </c>
      <c r="W7" s="188">
        <f>W3*W12*W40*W41</f>
        <v>6.056584813814706E-11</v>
      </c>
      <c r="X7" s="93" t="s">
        <v>114</v>
      </c>
      <c r="Y7" s="189" t="s">
        <v>101</v>
      </c>
      <c r="Z7" s="190">
        <f>Z2/Z41</f>
        <v>6018.802929840355</v>
      </c>
      <c r="AA7" s="191" t="s">
        <v>123</v>
      </c>
      <c r="AB7" s="189" t="s">
        <v>101</v>
      </c>
      <c r="AC7" s="190">
        <f>AC2/AC41</f>
        <v>7035.980624983376</v>
      </c>
      <c r="AD7" s="191" t="s">
        <v>123</v>
      </c>
      <c r="AE7" s="37" t="s">
        <v>108</v>
      </c>
      <c r="AF7" s="216">
        <f>AF3*AF12*AF40*AF41</f>
        <v>5.484226432277534E-11</v>
      </c>
      <c r="AG7" s="30" t="s">
        <v>114</v>
      </c>
      <c r="AH7" s="158" t="s">
        <v>101</v>
      </c>
      <c r="AI7" s="247">
        <f>AI2/AI41</f>
        <v>13542.3065921408</v>
      </c>
      <c r="AJ7" s="246" t="s">
        <v>123</v>
      </c>
      <c r="AK7" s="158" t="s">
        <v>101</v>
      </c>
      <c r="AL7" s="247">
        <f>AL2/AL41</f>
        <v>15830.956406212597</v>
      </c>
      <c r="AM7" s="246" t="s">
        <v>123</v>
      </c>
      <c r="AN7" s="136"/>
      <c r="AO7" s="65"/>
      <c r="AP7" s="70"/>
      <c r="AQ7" s="136"/>
      <c r="AR7" s="65"/>
      <c r="AS7" s="70"/>
    </row>
    <row r="8" spans="1:45" ht="12.75">
      <c r="A8" s="75" t="s">
        <v>221</v>
      </c>
      <c r="B8" s="39">
        <v>0</v>
      </c>
      <c r="C8" s="75" t="s">
        <v>136</v>
      </c>
      <c r="D8" s="66" t="s">
        <v>57</v>
      </c>
      <c r="E8" s="296">
        <f>B6</f>
        <v>1E-06</v>
      </c>
      <c r="F8" s="66"/>
      <c r="G8" s="184" t="s">
        <v>102</v>
      </c>
      <c r="H8" s="241">
        <f>H3/H41</f>
        <v>17999.30753802114</v>
      </c>
      <c r="I8" s="185" t="s">
        <v>124</v>
      </c>
      <c r="J8" s="184" t="s">
        <v>102</v>
      </c>
      <c r="K8" s="241">
        <f>K3/K41</f>
        <v>21041.190511946712</v>
      </c>
      <c r="L8" s="185" t="s">
        <v>124</v>
      </c>
      <c r="M8" s="66" t="s">
        <v>57</v>
      </c>
      <c r="N8" s="296">
        <f>B6</f>
        <v>1E-06</v>
      </c>
      <c r="O8" s="66"/>
      <c r="P8" s="212" t="s">
        <v>102</v>
      </c>
      <c r="Q8" s="243">
        <f>Q3/Q41</f>
        <v>26181.79274480555</v>
      </c>
      <c r="R8" s="213" t="s">
        <v>124</v>
      </c>
      <c r="S8" s="212" t="s">
        <v>102</v>
      </c>
      <c r="T8" s="243">
        <f>T3/T41</f>
        <v>30606.515718677685</v>
      </c>
      <c r="U8" s="213" t="s">
        <v>124</v>
      </c>
      <c r="V8" s="66" t="s">
        <v>57</v>
      </c>
      <c r="W8" s="296">
        <f>B6</f>
        <v>1E-06</v>
      </c>
      <c r="X8" s="66"/>
      <c r="Y8" s="192" t="s">
        <v>102</v>
      </c>
      <c r="Z8" s="187">
        <f>Z3/Z41</f>
        <v>29090.880827561723</v>
      </c>
      <c r="AA8" s="193" t="s">
        <v>124</v>
      </c>
      <c r="AB8" s="192" t="s">
        <v>102</v>
      </c>
      <c r="AC8" s="187">
        <f>AC3/AC41</f>
        <v>34007.23968741965</v>
      </c>
      <c r="AD8" s="193" t="s">
        <v>124</v>
      </c>
      <c r="AE8" s="66" t="s">
        <v>57</v>
      </c>
      <c r="AF8" s="296">
        <f>B6</f>
        <v>1E-06</v>
      </c>
      <c r="AG8" s="66"/>
      <c r="AH8" s="159" t="s">
        <v>102</v>
      </c>
      <c r="AI8" s="242">
        <f>AI3/AI41</f>
        <v>65454.481862013876</v>
      </c>
      <c r="AJ8" s="160" t="s">
        <v>124</v>
      </c>
      <c r="AK8" s="159" t="s">
        <v>102</v>
      </c>
      <c r="AL8" s="242">
        <f>AL3/AL41</f>
        <v>76516.28929669422</v>
      </c>
      <c r="AM8" s="160" t="s">
        <v>124</v>
      </c>
      <c r="AN8" s="136"/>
      <c r="AO8" s="65"/>
      <c r="AP8" s="70"/>
      <c r="AQ8" s="136"/>
      <c r="AR8" s="65"/>
      <c r="AS8" s="70"/>
    </row>
    <row r="9" spans="1:45" ht="12.75">
      <c r="A9" s="81" t="s">
        <v>222</v>
      </c>
      <c r="B9" s="39">
        <v>0</v>
      </c>
      <c r="C9" s="81" t="s">
        <v>136</v>
      </c>
      <c r="D9" t="s">
        <v>223</v>
      </c>
      <c r="E9" s="69">
        <f>E30</f>
        <v>26</v>
      </c>
      <c r="F9" s="66" t="s">
        <v>209</v>
      </c>
      <c r="G9" s="184" t="s">
        <v>103</v>
      </c>
      <c r="H9" s="241">
        <f>H4/H41</f>
        <v>17669.477295177818</v>
      </c>
      <c r="I9" s="185" t="s">
        <v>123</v>
      </c>
      <c r="J9" s="184" t="s">
        <v>103</v>
      </c>
      <c r="K9" s="241">
        <f>K4/K41</f>
        <v>20655.618958062874</v>
      </c>
      <c r="L9" s="185" t="s">
        <v>123</v>
      </c>
      <c r="M9" t="s">
        <v>224</v>
      </c>
      <c r="N9" s="69">
        <f>N31</f>
        <v>25</v>
      </c>
      <c r="O9" s="66" t="s">
        <v>209</v>
      </c>
      <c r="P9" s="212" t="s">
        <v>103</v>
      </c>
      <c r="Q9" s="243">
        <f>Q4/Q41</f>
        <v>25702.02167356565</v>
      </c>
      <c r="R9" s="213" t="s">
        <v>123</v>
      </c>
      <c r="S9" s="212" t="s">
        <v>103</v>
      </c>
      <c r="T9" s="243">
        <f>T4/T41</f>
        <v>30045.663336398247</v>
      </c>
      <c r="U9" s="213" t="s">
        <v>123</v>
      </c>
      <c r="V9" t="s">
        <v>225</v>
      </c>
      <c r="W9" s="69">
        <f>W31</f>
        <v>25</v>
      </c>
      <c r="X9" s="66" t="s">
        <v>209</v>
      </c>
      <c r="Y9" s="192" t="s">
        <v>103</v>
      </c>
      <c r="Z9" s="187">
        <f>Z4/Z41</f>
        <v>28557.80185951739</v>
      </c>
      <c r="AA9" s="193" t="s">
        <v>123</v>
      </c>
      <c r="AB9" s="192" t="s">
        <v>103</v>
      </c>
      <c r="AC9" s="187">
        <f>AC4/AC41</f>
        <v>33384.07037377584</v>
      </c>
      <c r="AD9" s="193" t="s">
        <v>123</v>
      </c>
      <c r="AE9" t="s">
        <v>226</v>
      </c>
      <c r="AF9" s="69">
        <f>AF31</f>
        <v>25</v>
      </c>
      <c r="AG9" s="66" t="s">
        <v>209</v>
      </c>
      <c r="AH9" s="159" t="s">
        <v>103</v>
      </c>
      <c r="AI9" s="242">
        <f>AI4/AI41</f>
        <v>64255.05418391412</v>
      </c>
      <c r="AJ9" s="160" t="s">
        <v>123</v>
      </c>
      <c r="AK9" s="159" t="s">
        <v>103</v>
      </c>
      <c r="AL9" s="242">
        <f>AL4/AL41</f>
        <v>75114.15834099561</v>
      </c>
      <c r="AM9" s="160" t="s">
        <v>123</v>
      </c>
      <c r="AN9" s="136"/>
      <c r="AO9" s="65"/>
      <c r="AP9" s="70"/>
      <c r="AQ9" s="136"/>
      <c r="AR9" s="65"/>
      <c r="AS9" s="70"/>
    </row>
    <row r="10" spans="1:45" ht="12.75">
      <c r="A10" s="75" t="s">
        <v>101</v>
      </c>
      <c r="B10" s="39">
        <v>1.69306524E-09</v>
      </c>
      <c r="C10" s="75" t="s">
        <v>210</v>
      </c>
      <c r="D10" s="72" t="s">
        <v>31</v>
      </c>
      <c r="E10" s="313">
        <f>B34</f>
        <v>0</v>
      </c>
      <c r="F10" s="72"/>
      <c r="G10" s="184" t="s">
        <v>104</v>
      </c>
      <c r="H10" s="241">
        <f>H5/H41</f>
        <v>6261.354663040748</v>
      </c>
      <c r="I10" s="185" t="s">
        <v>123</v>
      </c>
      <c r="J10" s="184" t="s">
        <v>104</v>
      </c>
      <c r="K10" s="241">
        <f>K5/K41</f>
        <v>7319.523601094634</v>
      </c>
      <c r="L10" s="185" t="s">
        <v>123</v>
      </c>
      <c r="M10" s="72" t="s">
        <v>31</v>
      </c>
      <c r="N10" s="323">
        <f>B34</f>
        <v>0</v>
      </c>
      <c r="O10" s="72"/>
      <c r="P10" s="212" t="s">
        <v>104</v>
      </c>
      <c r="Q10" s="243">
        <f>Q5/Q41</f>
        <v>9107.766492859073</v>
      </c>
      <c r="R10" s="213" t="s">
        <v>123</v>
      </c>
      <c r="S10" s="212" t="s">
        <v>104</v>
      </c>
      <c r="T10" s="243">
        <f>T5/T41</f>
        <v>10646.979030152255</v>
      </c>
      <c r="U10" s="213" t="s">
        <v>123</v>
      </c>
      <c r="V10" s="72" t="s">
        <v>31</v>
      </c>
      <c r="W10" s="323">
        <f>B34</f>
        <v>0</v>
      </c>
      <c r="X10" s="72"/>
      <c r="Y10" s="192" t="s">
        <v>104</v>
      </c>
      <c r="Z10" s="187">
        <f>Z5/Z41</f>
        <v>10119.74054762119</v>
      </c>
      <c r="AA10" s="193" t="s">
        <v>123</v>
      </c>
      <c r="AB10" s="192" t="s">
        <v>104</v>
      </c>
      <c r="AC10" s="187">
        <f>AC5/AC41</f>
        <v>11829.97670016917</v>
      </c>
      <c r="AD10" s="193" t="s">
        <v>123</v>
      </c>
      <c r="AE10" s="72" t="s">
        <v>31</v>
      </c>
      <c r="AF10" s="323">
        <f>B34</f>
        <v>0</v>
      </c>
      <c r="AG10" s="72"/>
      <c r="AH10" s="159" t="s">
        <v>104</v>
      </c>
      <c r="AI10" s="242">
        <f>AI5/AI41</f>
        <v>22769.416232147683</v>
      </c>
      <c r="AJ10" s="160" t="s">
        <v>123</v>
      </c>
      <c r="AK10" s="159" t="s">
        <v>104</v>
      </c>
      <c r="AL10" s="242">
        <f>AL5/AL41</f>
        <v>26617.447575380633</v>
      </c>
      <c r="AM10" s="160" t="s">
        <v>123</v>
      </c>
      <c r="AN10" s="136"/>
      <c r="AO10" s="65"/>
      <c r="AP10" s="70"/>
      <c r="AQ10" s="136"/>
      <c r="AR10" s="65"/>
      <c r="AS10" s="70"/>
    </row>
    <row r="11" spans="1:45" ht="13.5" thickBot="1">
      <c r="A11" s="75" t="s">
        <v>102</v>
      </c>
      <c r="B11" s="39">
        <v>3.5028936E-10</v>
      </c>
      <c r="C11" s="75" t="s">
        <v>211</v>
      </c>
      <c r="D11" s="72" t="s">
        <v>58</v>
      </c>
      <c r="E11" s="314">
        <f>0.693/E12</f>
        <v>66.15535482491383</v>
      </c>
      <c r="F11" s="72"/>
      <c r="G11" s="186" t="s">
        <v>105</v>
      </c>
      <c r="H11" s="182">
        <f>H6/H41</f>
        <v>4090.7517131866216</v>
      </c>
      <c r="I11" s="185" t="s">
        <v>123</v>
      </c>
      <c r="J11" s="186" t="s">
        <v>105</v>
      </c>
      <c r="K11" s="182">
        <f>K6/K41</f>
        <v>4782.088752715162</v>
      </c>
      <c r="L11" s="185" t="s">
        <v>123</v>
      </c>
      <c r="M11" s="72" t="s">
        <v>58</v>
      </c>
      <c r="N11" s="314">
        <f>0.693/N12</f>
        <v>66.15535482491383</v>
      </c>
      <c r="O11" s="72"/>
      <c r="P11" s="214" t="s">
        <v>105</v>
      </c>
      <c r="Q11" s="209">
        <f>Q6/Q41</f>
        <v>5950.4074420012585</v>
      </c>
      <c r="R11" s="213" t="s">
        <v>123</v>
      </c>
      <c r="S11" s="214" t="s">
        <v>105</v>
      </c>
      <c r="T11" s="209">
        <f>T6/T41</f>
        <v>6956.0262996994725</v>
      </c>
      <c r="U11" s="213" t="s">
        <v>123</v>
      </c>
      <c r="V11" s="72" t="s">
        <v>58</v>
      </c>
      <c r="W11" s="314">
        <f>0.693/W12</f>
        <v>66.15535482491383</v>
      </c>
      <c r="X11" s="72"/>
      <c r="Y11" s="194" t="s">
        <v>105</v>
      </c>
      <c r="Z11" s="188">
        <f>Z6/Z41</f>
        <v>6611.563824445843</v>
      </c>
      <c r="AA11" s="193" t="s">
        <v>123</v>
      </c>
      <c r="AB11" s="194" t="s">
        <v>105</v>
      </c>
      <c r="AC11" s="188">
        <f>AC6/AC41</f>
        <v>7728.918110777192</v>
      </c>
      <c r="AD11" s="193" t="s">
        <v>123</v>
      </c>
      <c r="AE11" s="72" t="s">
        <v>58</v>
      </c>
      <c r="AF11" s="314">
        <f>0.693/AF12</f>
        <v>66.15535482491383</v>
      </c>
      <c r="AG11" s="72"/>
      <c r="AH11" s="161" t="s">
        <v>105</v>
      </c>
      <c r="AI11" s="216">
        <f>AI6/AI41</f>
        <v>14876.018605003148</v>
      </c>
      <c r="AJ11" s="160" t="s">
        <v>123</v>
      </c>
      <c r="AK11" s="161" t="s">
        <v>105</v>
      </c>
      <c r="AL11" s="216">
        <f>AL6/AL41</f>
        <v>17390.065749248683</v>
      </c>
      <c r="AM11" s="160" t="s">
        <v>123</v>
      </c>
      <c r="AN11" s="136"/>
      <c r="AO11" s="65"/>
      <c r="AP11" s="70"/>
      <c r="AQ11" s="136"/>
      <c r="AR11" s="65"/>
      <c r="AS11" s="70"/>
    </row>
    <row r="12" spans="1:45" ht="12.75">
      <c r="A12" s="75" t="s">
        <v>103</v>
      </c>
      <c r="B12" s="39">
        <v>3.5682809472E-10</v>
      </c>
      <c r="C12" s="75" t="s">
        <v>210</v>
      </c>
      <c r="D12" s="70" t="s">
        <v>83</v>
      </c>
      <c r="E12" s="287">
        <f>B15</f>
        <v>0.0104753425</v>
      </c>
      <c r="F12" s="72" t="s">
        <v>84</v>
      </c>
      <c r="G12" s="183" t="s">
        <v>101</v>
      </c>
      <c r="H12" s="245">
        <f>H2*H20*H42*H43</f>
        <v>6.553700086668684E-07</v>
      </c>
      <c r="I12" s="56" t="s">
        <v>125</v>
      </c>
      <c r="J12" s="183" t="s">
        <v>101</v>
      </c>
      <c r="K12" s="245">
        <f>K2*K20*K42*K43</f>
        <v>7.66127540131569E-07</v>
      </c>
      <c r="L12" s="56" t="s">
        <v>125</v>
      </c>
      <c r="M12" s="70" t="s">
        <v>83</v>
      </c>
      <c r="N12" s="287">
        <f>B15</f>
        <v>0.0104753425</v>
      </c>
      <c r="O12" s="72" t="s">
        <v>84</v>
      </c>
      <c r="P12" s="210" t="s">
        <v>101</v>
      </c>
      <c r="Q12" s="248">
        <f>Q2*Q20*Q42*Q43</f>
        <v>9.533012146068266E-07</v>
      </c>
      <c r="R12" s="35" t="s">
        <v>125</v>
      </c>
      <c r="S12" s="210" t="s">
        <v>101</v>
      </c>
      <c r="T12" s="248">
        <f>T2*T20*T42*T43</f>
        <v>1.1144091198753804E-06</v>
      </c>
      <c r="U12" s="35" t="s">
        <v>125</v>
      </c>
      <c r="V12" s="70" t="s">
        <v>83</v>
      </c>
      <c r="W12" s="287">
        <f>B15</f>
        <v>0.0104753425</v>
      </c>
      <c r="X12" s="72" t="s">
        <v>84</v>
      </c>
      <c r="Y12" s="189" t="s">
        <v>101</v>
      </c>
      <c r="Z12" s="190">
        <f>Z2*Z20*Z42*Z43</f>
        <v>1.0592235717853628E-06</v>
      </c>
      <c r="AA12" s="92" t="s">
        <v>125</v>
      </c>
      <c r="AB12" s="189" t="s">
        <v>101</v>
      </c>
      <c r="AC12" s="190">
        <f>AC2*AC20*AC42*AC43</f>
        <v>1.2382323554170894E-06</v>
      </c>
      <c r="AD12" s="92" t="s">
        <v>125</v>
      </c>
      <c r="AE12" s="70" t="s">
        <v>83</v>
      </c>
      <c r="AF12" s="287">
        <f>B15</f>
        <v>0.0104753425</v>
      </c>
      <c r="AG12" s="72" t="s">
        <v>84</v>
      </c>
      <c r="AH12" s="158" t="s">
        <v>101</v>
      </c>
      <c r="AI12" s="247">
        <f>AI2*AI20*AI42*AI43</f>
        <v>2.383253036517066E-06</v>
      </c>
      <c r="AJ12" s="38" t="s">
        <v>125</v>
      </c>
      <c r="AK12" s="158" t="s">
        <v>101</v>
      </c>
      <c r="AL12" s="247">
        <f>AL2*AL20*AL42*AL43</f>
        <v>2.786022799688451E-06</v>
      </c>
      <c r="AM12" s="38" t="s">
        <v>125</v>
      </c>
      <c r="AN12" s="136"/>
      <c r="AO12" s="65"/>
      <c r="AP12" s="49"/>
      <c r="AQ12" s="136"/>
      <c r="AR12" s="65"/>
      <c r="AS12" s="49"/>
    </row>
    <row r="13" spans="1:45" ht="12.75">
      <c r="A13" s="75" t="s">
        <v>104</v>
      </c>
      <c r="B13" s="39">
        <v>1.00696514688E-09</v>
      </c>
      <c r="C13" s="75" t="s">
        <v>210</v>
      </c>
      <c r="D13" s="66" t="s">
        <v>150</v>
      </c>
      <c r="E13" s="314">
        <f>1-EXP(-E11*E9)</f>
        <v>1</v>
      </c>
      <c r="F13" s="66"/>
      <c r="G13" s="184" t="s">
        <v>102</v>
      </c>
      <c r="H13" s="241">
        <f>H3*H20*H42*H44</f>
        <v>3.1676217085565308E-09</v>
      </c>
      <c r="I13" s="185" t="s">
        <v>121</v>
      </c>
      <c r="J13" s="184" t="s">
        <v>102</v>
      </c>
      <c r="K13" s="241">
        <f>K3*K20*K42*K44</f>
        <v>3.7029497773025845E-09</v>
      </c>
      <c r="L13" s="185" t="s">
        <v>121</v>
      </c>
      <c r="M13" s="66" t="s">
        <v>150</v>
      </c>
      <c r="N13" s="314">
        <f>1-EXP(-N11*N9)</f>
        <v>1</v>
      </c>
      <c r="O13" s="66"/>
      <c r="P13" s="212" t="s">
        <v>102</v>
      </c>
      <c r="Q13" s="243">
        <f>Q3*Q20*Q42*Q44</f>
        <v>4.607622537266331E-09</v>
      </c>
      <c r="R13" s="213" t="s">
        <v>121</v>
      </c>
      <c r="S13" s="212" t="s">
        <v>102</v>
      </c>
      <c r="T13" s="243">
        <f>T3*T20*T42*T44</f>
        <v>5.386310746064339E-09</v>
      </c>
      <c r="U13" s="213" t="s">
        <v>121</v>
      </c>
      <c r="V13" s="66" t="s">
        <v>150</v>
      </c>
      <c r="W13" s="314">
        <f>1-EXP(-W11*W9)</f>
        <v>1</v>
      </c>
      <c r="X13" s="66"/>
      <c r="Y13" s="192" t="s">
        <v>102</v>
      </c>
      <c r="Z13" s="187">
        <f>Z3*Z20*Z42*Z44</f>
        <v>5.119580596962589E-09</v>
      </c>
      <c r="AA13" s="193" t="s">
        <v>121</v>
      </c>
      <c r="AB13" s="192" t="s">
        <v>102</v>
      </c>
      <c r="AC13" s="187">
        <f>AC3*AC20*AC42*AC44</f>
        <v>5.984789717849266E-09</v>
      </c>
      <c r="AD13" s="193" t="s">
        <v>121</v>
      </c>
      <c r="AE13" s="66" t="s">
        <v>150</v>
      </c>
      <c r="AF13" s="314">
        <f>1-EXP(-AF11*AF9)</f>
        <v>1</v>
      </c>
      <c r="AG13" s="66"/>
      <c r="AH13" s="159" t="s">
        <v>102</v>
      </c>
      <c r="AI13" s="242">
        <f>AI3*AI20*AI42*AI44</f>
        <v>1.1519056343165825E-08</v>
      </c>
      <c r="AJ13" s="160" t="s">
        <v>121</v>
      </c>
      <c r="AK13" s="159" t="s">
        <v>102</v>
      </c>
      <c r="AL13" s="242">
        <f>AL3*AL20*AL42*AL44</f>
        <v>1.3465776865160848E-08</v>
      </c>
      <c r="AM13" s="160" t="s">
        <v>121</v>
      </c>
      <c r="AN13" s="136"/>
      <c r="AO13" s="65"/>
      <c r="AP13" s="70"/>
      <c r="AQ13" s="136"/>
      <c r="AR13" s="65"/>
      <c r="AS13" s="70"/>
    </row>
    <row r="14" spans="1:45" ht="12.75">
      <c r="A14" s="75" t="s">
        <v>105</v>
      </c>
      <c r="B14" s="39">
        <v>1.541273184E-09</v>
      </c>
      <c r="C14" s="75" t="s">
        <v>210</v>
      </c>
      <c r="D14" s="75" t="s">
        <v>221</v>
      </c>
      <c r="E14" s="287">
        <f>B8</f>
        <v>0</v>
      </c>
      <c r="F14" s="72" t="s">
        <v>59</v>
      </c>
      <c r="G14" s="184" t="s">
        <v>103</v>
      </c>
      <c r="H14" s="241">
        <f>H4*H20*H42*H43</f>
        <v>3.1095762845777453E-06</v>
      </c>
      <c r="I14" s="53" t="s">
        <v>125</v>
      </c>
      <c r="J14" s="184" t="s">
        <v>103</v>
      </c>
      <c r="K14" s="241">
        <f>K4*K20*K42*K43</f>
        <v>3.635094676671385E-06</v>
      </c>
      <c r="L14" s="53" t="s">
        <v>125</v>
      </c>
      <c r="M14" s="81" t="s">
        <v>222</v>
      </c>
      <c r="N14" s="287">
        <f>B9</f>
        <v>0</v>
      </c>
      <c r="O14" s="72" t="s">
        <v>59</v>
      </c>
      <c r="P14" s="212" t="s">
        <v>103</v>
      </c>
      <c r="Q14" s="243">
        <f>Q4*Q20*Q42*Q43</f>
        <v>4.523189663546787E-06</v>
      </c>
      <c r="R14" s="27" t="s">
        <v>125</v>
      </c>
      <c r="S14" s="212" t="s">
        <v>103</v>
      </c>
      <c r="T14" s="243">
        <f>T4*T20*T42*T43</f>
        <v>5.287608716686195E-06</v>
      </c>
      <c r="U14" s="27" t="s">
        <v>125</v>
      </c>
      <c r="V14" s="81" t="s">
        <v>222</v>
      </c>
      <c r="W14" s="287">
        <f>B9</f>
        <v>0</v>
      </c>
      <c r="X14" s="72" t="s">
        <v>59</v>
      </c>
      <c r="Y14" s="192" t="s">
        <v>103</v>
      </c>
      <c r="Z14" s="187">
        <f>Z4*Z20*Z42*Z43</f>
        <v>5.025766292829765E-06</v>
      </c>
      <c r="AA14" s="58" t="s">
        <v>125</v>
      </c>
      <c r="AB14" s="192" t="s">
        <v>103</v>
      </c>
      <c r="AC14" s="187">
        <f>AC4*AC20*AC42*AC43</f>
        <v>5.875120796317996E-06</v>
      </c>
      <c r="AD14" s="58" t="s">
        <v>125</v>
      </c>
      <c r="AE14" s="81" t="s">
        <v>222</v>
      </c>
      <c r="AF14" s="287">
        <f>B9</f>
        <v>0</v>
      </c>
      <c r="AG14" s="72" t="s">
        <v>59</v>
      </c>
      <c r="AH14" s="159" t="s">
        <v>103</v>
      </c>
      <c r="AI14" s="242">
        <f>AI4*AI20*AI42*AI43</f>
        <v>1.130797415886697E-05</v>
      </c>
      <c r="AJ14" s="29" t="s">
        <v>125</v>
      </c>
      <c r="AK14" s="159" t="s">
        <v>103</v>
      </c>
      <c r="AL14" s="242">
        <f>AL4*AL20*AL42*AL43</f>
        <v>1.3219021791715486E-05</v>
      </c>
      <c r="AM14" s="29" t="s">
        <v>125</v>
      </c>
      <c r="AN14" s="136"/>
      <c r="AO14" s="65"/>
      <c r="AP14" s="49"/>
      <c r="AQ14" s="136"/>
      <c r="AR14" s="65"/>
      <c r="AS14" s="49"/>
    </row>
    <row r="15" spans="1:45" ht="12.75">
      <c r="A15" s="76" t="s">
        <v>83</v>
      </c>
      <c r="B15" s="39">
        <v>0.0104753425</v>
      </c>
      <c r="C15" s="274" t="s">
        <v>127</v>
      </c>
      <c r="D15" s="75" t="s">
        <v>220</v>
      </c>
      <c r="E15" s="287">
        <f>B7</f>
        <v>3.19E-11</v>
      </c>
      <c r="F15" s="72" t="s">
        <v>59</v>
      </c>
      <c r="G15" s="184" t="s">
        <v>104</v>
      </c>
      <c r="H15" s="241">
        <f>H5*H20*H42*H43</f>
        <v>1.1019092214366407E-06</v>
      </c>
      <c r="I15" s="53" t="s">
        <v>125</v>
      </c>
      <c r="J15" s="184" t="s">
        <v>104</v>
      </c>
      <c r="K15" s="241">
        <f>K5*K20*K42*K43</f>
        <v>1.288131879859433E-06</v>
      </c>
      <c r="L15" s="53" t="s">
        <v>125</v>
      </c>
      <c r="M15" s="75" t="s">
        <v>220</v>
      </c>
      <c r="N15" s="287">
        <f>B7</f>
        <v>3.19E-11</v>
      </c>
      <c r="O15" s="72" t="s">
        <v>59</v>
      </c>
      <c r="P15" s="212" t="s">
        <v>104</v>
      </c>
      <c r="Q15" s="243">
        <f>Q5*Q20*Q42*Q43</f>
        <v>1.602837153501738E-06</v>
      </c>
      <c r="R15" s="27" t="s">
        <v>125</v>
      </c>
      <c r="S15" s="212" t="s">
        <v>104</v>
      </c>
      <c r="T15" s="243">
        <f>T5*T20*T42*T43</f>
        <v>1.8737166324435314E-06</v>
      </c>
      <c r="U15" s="27" t="s">
        <v>125</v>
      </c>
      <c r="V15" s="75" t="s">
        <v>220</v>
      </c>
      <c r="W15" s="287">
        <f>B7</f>
        <v>3.19E-11</v>
      </c>
      <c r="X15" s="72" t="s">
        <v>59</v>
      </c>
      <c r="Y15" s="192" t="s">
        <v>104</v>
      </c>
      <c r="Z15" s="187">
        <f>Z5*Z20*Z42*Z43</f>
        <v>1.7809301705574863E-06</v>
      </c>
      <c r="AA15" s="58" t="s">
        <v>125</v>
      </c>
      <c r="AB15" s="192" t="s">
        <v>104</v>
      </c>
      <c r="AC15" s="187">
        <f>AC5*AC20*AC42*AC43</f>
        <v>2.081907369381701E-06</v>
      </c>
      <c r="AD15" s="58" t="s">
        <v>125</v>
      </c>
      <c r="AE15" s="75" t="s">
        <v>220</v>
      </c>
      <c r="AF15" s="287">
        <f>B7</f>
        <v>3.19E-11</v>
      </c>
      <c r="AG15" s="72" t="s">
        <v>59</v>
      </c>
      <c r="AH15" s="159" t="s">
        <v>104</v>
      </c>
      <c r="AI15" s="242">
        <f>AI5*AI20*AI42*AI43</f>
        <v>4.0070928837543445E-06</v>
      </c>
      <c r="AJ15" s="29" t="s">
        <v>125</v>
      </c>
      <c r="AK15" s="159" t="s">
        <v>104</v>
      </c>
      <c r="AL15" s="242">
        <f>AL5*AL20*AL42*AL43</f>
        <v>4.684291581108828E-06</v>
      </c>
      <c r="AM15" s="29" t="s">
        <v>125</v>
      </c>
      <c r="AN15" s="136"/>
      <c r="AO15" s="65"/>
      <c r="AP15" s="49"/>
      <c r="AQ15" s="136"/>
      <c r="AR15" s="65"/>
      <c r="AS15" s="49"/>
    </row>
    <row r="16" spans="1:45" s="1" customFormat="1" ht="13.5" thickBot="1">
      <c r="A16" s="86" t="s">
        <v>130</v>
      </c>
      <c r="B16" s="302">
        <v>1</v>
      </c>
      <c r="D16" s="72" t="s">
        <v>181</v>
      </c>
      <c r="E16" s="287">
        <f>B11</f>
        <v>3.5028936E-10</v>
      </c>
      <c r="F16" s="72" t="s">
        <v>212</v>
      </c>
      <c r="G16" s="186" t="s">
        <v>105</v>
      </c>
      <c r="H16" s="182">
        <f>H6*H20*H42*H43</f>
        <v>7.199140246719386E-07</v>
      </c>
      <c r="I16" s="57" t="s">
        <v>125</v>
      </c>
      <c r="J16" s="186" t="s">
        <v>105</v>
      </c>
      <c r="K16" s="182">
        <f>K6*K20*K42*K43</f>
        <v>8.415794948414964E-07</v>
      </c>
      <c r="L16" s="57" t="s">
        <v>125</v>
      </c>
      <c r="M16" s="72" t="s">
        <v>181</v>
      </c>
      <c r="N16" s="287">
        <f>B11</f>
        <v>3.5028936E-10</v>
      </c>
      <c r="O16" s="72" t="s">
        <v>212</v>
      </c>
      <c r="P16" s="214" t="s">
        <v>105</v>
      </c>
      <c r="Q16" s="209">
        <f>Q6*Q20*Q42*Q43</f>
        <v>1.0471869402878016E-06</v>
      </c>
      <c r="R16" s="28" t="s">
        <v>125</v>
      </c>
      <c r="S16" s="214" t="s">
        <v>105</v>
      </c>
      <c r="T16" s="209">
        <f>T6*T20*T42*T43</f>
        <v>1.2241615331964405E-06</v>
      </c>
      <c r="U16" s="28" t="s">
        <v>125</v>
      </c>
      <c r="V16" s="72" t="s">
        <v>181</v>
      </c>
      <c r="W16" s="287">
        <f>B11</f>
        <v>3.5028936E-10</v>
      </c>
      <c r="X16" s="72" t="s">
        <v>212</v>
      </c>
      <c r="Y16" s="194" t="s">
        <v>105</v>
      </c>
      <c r="Z16" s="188">
        <f>Z6*Z20*Z42*Z43</f>
        <v>1.163541044764224E-06</v>
      </c>
      <c r="AA16" s="93" t="s">
        <v>125</v>
      </c>
      <c r="AB16" s="194" t="s">
        <v>105</v>
      </c>
      <c r="AC16" s="188">
        <f>AC6*AC20*AC42*AC43</f>
        <v>1.3601794813293782E-06</v>
      </c>
      <c r="AD16" s="93" t="s">
        <v>125</v>
      </c>
      <c r="AE16" s="72" t="s">
        <v>181</v>
      </c>
      <c r="AF16" s="287">
        <f>B11</f>
        <v>3.5028936E-10</v>
      </c>
      <c r="AG16" s="72" t="s">
        <v>212</v>
      </c>
      <c r="AH16" s="161" t="s">
        <v>105</v>
      </c>
      <c r="AI16" s="216">
        <f>AI6*AI20*AI42*AI43</f>
        <v>2.617967350719504E-06</v>
      </c>
      <c r="AJ16" s="30" t="s">
        <v>125</v>
      </c>
      <c r="AK16" s="161" t="s">
        <v>105</v>
      </c>
      <c r="AL16" s="216">
        <f>AL6*AL20*AL42*AL43</f>
        <v>3.0604038329911013E-06</v>
      </c>
      <c r="AM16" s="30" t="s">
        <v>125</v>
      </c>
      <c r="AN16" s="136"/>
      <c r="AO16" s="65"/>
      <c r="AP16" s="49"/>
      <c r="AQ16" s="136"/>
      <c r="AR16" s="65"/>
      <c r="AS16" s="49"/>
    </row>
    <row r="17" spans="1:44" ht="12.75">
      <c r="A17" s="86" t="s">
        <v>131</v>
      </c>
      <c r="B17" s="302">
        <v>1</v>
      </c>
      <c r="D17" s="66" t="s">
        <v>90</v>
      </c>
      <c r="E17" s="315" t="e">
        <f>(E8*E9*E11)/(E13*E14*E22)</f>
        <v>#DIV/0!</v>
      </c>
      <c r="F17" s="66" t="s">
        <v>56</v>
      </c>
      <c r="G17" s="66" t="s">
        <v>57</v>
      </c>
      <c r="H17" s="296">
        <f>B6</f>
        <v>1E-06</v>
      </c>
      <c r="I17" s="66"/>
      <c r="J17" s="66" t="s">
        <v>57</v>
      </c>
      <c r="K17" s="296">
        <f>B6</f>
        <v>1E-06</v>
      </c>
      <c r="L17" s="66"/>
      <c r="M17" s="66" t="s">
        <v>90</v>
      </c>
      <c r="N17" s="315" t="e">
        <f>(N8*N9*N11)/(N13*N14*N22*N30*N31)</f>
        <v>#DIV/0!</v>
      </c>
      <c r="O17" s="66" t="s">
        <v>56</v>
      </c>
      <c r="P17" s="66" t="s">
        <v>57</v>
      </c>
      <c r="Q17" s="296">
        <f>B6</f>
        <v>1E-06</v>
      </c>
      <c r="R17" s="66"/>
      <c r="S17" s="66" t="s">
        <v>57</v>
      </c>
      <c r="T17" s="296">
        <f>B6</f>
        <v>1E-06</v>
      </c>
      <c r="U17" s="66"/>
      <c r="V17" s="66" t="s">
        <v>90</v>
      </c>
      <c r="W17" s="315" t="e">
        <f>(W8*W9*W11)/(W13*W14*W22*W30*W31)</f>
        <v>#DIV/0!</v>
      </c>
      <c r="X17" s="66" t="s">
        <v>56</v>
      </c>
      <c r="Y17" s="66" t="s">
        <v>57</v>
      </c>
      <c r="Z17" s="296">
        <f>B6</f>
        <v>1E-06</v>
      </c>
      <c r="AA17" s="66"/>
      <c r="AB17" s="66" t="s">
        <v>57</v>
      </c>
      <c r="AC17" s="296">
        <f>B6</f>
        <v>1E-06</v>
      </c>
      <c r="AD17" s="66"/>
      <c r="AE17" s="66" t="s">
        <v>90</v>
      </c>
      <c r="AF17" s="315" t="e">
        <f>(AF8*AF9*AF11)/(AF13*AF14*AF22*AF30*AF31)</f>
        <v>#DIV/0!</v>
      </c>
      <c r="AG17" s="66" t="s">
        <v>56</v>
      </c>
      <c r="AH17" s="66" t="s">
        <v>57</v>
      </c>
      <c r="AI17" s="296">
        <f>B6</f>
        <v>1E-06</v>
      </c>
      <c r="AJ17" s="66"/>
      <c r="AK17" s="66" t="s">
        <v>57</v>
      </c>
      <c r="AL17" s="296">
        <f>B6</f>
        <v>1E-06</v>
      </c>
      <c r="AM17" s="66"/>
      <c r="AO17" s="47"/>
      <c r="AR17" s="47"/>
    </row>
    <row r="18" spans="1:39" ht="12.75">
      <c r="A18" s="86" t="s">
        <v>132</v>
      </c>
      <c r="B18" s="302">
        <v>1</v>
      </c>
      <c r="D18" s="66" t="s">
        <v>110</v>
      </c>
      <c r="E18" s="316">
        <f>(E8*E9*E11)/(E13*E15*E23*(1/E48)*E46*(E41+E42)*(1/24))</f>
        <v>902.8440587686696</v>
      </c>
      <c r="F18" s="66" t="s">
        <v>56</v>
      </c>
      <c r="G18" t="s">
        <v>223</v>
      </c>
      <c r="H18" s="69">
        <f>H28</f>
        <v>26</v>
      </c>
      <c r="I18" s="66" t="s">
        <v>209</v>
      </c>
      <c r="J18" t="s">
        <v>223</v>
      </c>
      <c r="K18" s="69">
        <f>K28</f>
        <v>26</v>
      </c>
      <c r="L18" s="66" t="s">
        <v>209</v>
      </c>
      <c r="M18" s="66" t="s">
        <v>110</v>
      </c>
      <c r="N18" s="316">
        <f>(N8*N9*N11)/(N13*N15*N23*(1/N38)*N36*N26*N30*N31)</f>
        <v>845.6847699095482</v>
      </c>
      <c r="O18" s="66" t="s">
        <v>56</v>
      </c>
      <c r="P18" t="s">
        <v>224</v>
      </c>
      <c r="Q18" s="69">
        <f>Q28</f>
        <v>25</v>
      </c>
      <c r="R18" s="66" t="s">
        <v>209</v>
      </c>
      <c r="S18" t="s">
        <v>224</v>
      </c>
      <c r="T18" s="69">
        <f>T28</f>
        <v>25</v>
      </c>
      <c r="U18" s="66" t="s">
        <v>209</v>
      </c>
      <c r="V18" s="66" t="s">
        <v>110</v>
      </c>
      <c r="W18" s="316">
        <f>(W8*W9*W11)/(W13*W15*W23*(1/W38)*W36*W26*W30*W29)</f>
        <v>9396.497443439426</v>
      </c>
      <c r="X18" s="66" t="s">
        <v>56</v>
      </c>
      <c r="Y18" t="s">
        <v>225</v>
      </c>
      <c r="Z18" s="69">
        <f>Z28</f>
        <v>25</v>
      </c>
      <c r="AA18" s="66" t="s">
        <v>209</v>
      </c>
      <c r="AB18" t="s">
        <v>225</v>
      </c>
      <c r="AC18" s="69">
        <f>AC28</f>
        <v>25</v>
      </c>
      <c r="AD18" s="66" t="s">
        <v>209</v>
      </c>
      <c r="AE18" s="66" t="s">
        <v>110</v>
      </c>
      <c r="AF18" s="316">
        <f>(AF8*AF9*AF11)/(AF13*AF15*AF23*(1/AF38)*AF36*AF26*AF30*AF29)</f>
        <v>8456.847699095482</v>
      </c>
      <c r="AG18" s="66" t="s">
        <v>56</v>
      </c>
      <c r="AH18" t="s">
        <v>226</v>
      </c>
      <c r="AI18" s="69">
        <f>AI28</f>
        <v>25</v>
      </c>
      <c r="AJ18" s="66" t="s">
        <v>209</v>
      </c>
      <c r="AK18" t="s">
        <v>226</v>
      </c>
      <c r="AL18" s="69">
        <f>AL28</f>
        <v>25</v>
      </c>
      <c r="AM18" s="66" t="s">
        <v>209</v>
      </c>
    </row>
    <row r="19" spans="1:44" ht="12.75">
      <c r="A19" s="86" t="s">
        <v>133</v>
      </c>
      <c r="B19" s="302">
        <v>1</v>
      </c>
      <c r="D19" s="72" t="s">
        <v>111</v>
      </c>
      <c r="E19" s="316">
        <f>(E8*E9*E11)/(E13*E15*E23*(1/E47)*E46*(E41+E42)*(1/24))</f>
        <v>6.343375103792684</v>
      </c>
      <c r="F19" s="66" t="s">
        <v>56</v>
      </c>
      <c r="G19" s="72" t="s">
        <v>58</v>
      </c>
      <c r="H19" s="314">
        <f>W11</f>
        <v>66.15535482491383</v>
      </c>
      <c r="I19" s="72"/>
      <c r="J19" s="72" t="s">
        <v>58</v>
      </c>
      <c r="K19" s="314">
        <f>W11</f>
        <v>66.15535482491383</v>
      </c>
      <c r="L19" s="72"/>
      <c r="M19" s="72" t="s">
        <v>111</v>
      </c>
      <c r="N19" s="316">
        <f>(N8*N9*N11)/(N13*N15*N23*(1/N37)*N36*N26*N30*N31)</f>
        <v>5.94174423834793</v>
      </c>
      <c r="O19" s="72"/>
      <c r="P19" s="72" t="s">
        <v>58</v>
      </c>
      <c r="Q19" s="314">
        <f>W11</f>
        <v>66.15535482491383</v>
      </c>
      <c r="R19" s="72"/>
      <c r="S19" s="72" t="s">
        <v>58</v>
      </c>
      <c r="T19" s="314">
        <f>W11</f>
        <v>66.15535482491383</v>
      </c>
      <c r="U19" s="72"/>
      <c r="V19" s="72" t="s">
        <v>111</v>
      </c>
      <c r="W19" s="316">
        <f>(W8*W9*W11)/(W13*W15*W23*(1/W37)*W36*W26*W30*W29)</f>
        <v>66.0193804260881</v>
      </c>
      <c r="X19" s="72" t="s">
        <v>56</v>
      </c>
      <c r="Y19" s="72" t="s">
        <v>58</v>
      </c>
      <c r="Z19" s="314">
        <f>W11</f>
        <v>66.15535482491383</v>
      </c>
      <c r="AA19" s="72"/>
      <c r="AB19" s="72" t="s">
        <v>58</v>
      </c>
      <c r="AC19" s="314">
        <f>W11</f>
        <v>66.15535482491383</v>
      </c>
      <c r="AD19" s="72"/>
      <c r="AE19" s="72" t="s">
        <v>111</v>
      </c>
      <c r="AF19" s="316">
        <f>(AF8*AF9*AF11)/(AF13*AF15*AF23*(1/AF37)*AF36*AF26*AF30*AF29)</f>
        <v>59.4174423834793</v>
      </c>
      <c r="AG19" s="66" t="s">
        <v>56</v>
      </c>
      <c r="AH19" s="72" t="s">
        <v>58</v>
      </c>
      <c r="AI19" s="314">
        <f>W11</f>
        <v>66.15535482491383</v>
      </c>
      <c r="AJ19" s="72"/>
      <c r="AK19" s="72" t="s">
        <v>58</v>
      </c>
      <c r="AL19" s="314">
        <f>W11</f>
        <v>66.15535482491383</v>
      </c>
      <c r="AM19" s="66"/>
      <c r="AO19" s="50"/>
      <c r="AR19" s="50"/>
    </row>
    <row r="20" spans="1:45" ht="14.25">
      <c r="A20" s="86" t="s">
        <v>134</v>
      </c>
      <c r="B20" s="302">
        <v>1</v>
      </c>
      <c r="D20" s="66" t="s">
        <v>91</v>
      </c>
      <c r="E20" s="317">
        <f>(E8*E9*E11)/(E13*E16*E39*E40*E28*(1/365)*E45*((E41*E43)+(E42*E44))*(1/24)*E30)</f>
        <v>568680.8246472079</v>
      </c>
      <c r="F20" s="66" t="s">
        <v>56</v>
      </c>
      <c r="G20" s="70" t="s">
        <v>83</v>
      </c>
      <c r="H20" s="287">
        <f>B15</f>
        <v>0.0104753425</v>
      </c>
      <c r="I20" s="72" t="s">
        <v>84</v>
      </c>
      <c r="J20" s="70" t="s">
        <v>83</v>
      </c>
      <c r="K20" s="287">
        <f>B15</f>
        <v>0.0104753425</v>
      </c>
      <c r="L20" s="72" t="s">
        <v>84</v>
      </c>
      <c r="M20" s="66" t="s">
        <v>91</v>
      </c>
      <c r="N20" s="317">
        <f>(N8*N9*N11)/(N13*N16*N34*N32*N33*N35*N26*(1/24)*N30*(1/365)*N31)</f>
        <v>827203.1275318285</v>
      </c>
      <c r="O20" s="66" t="s">
        <v>56</v>
      </c>
      <c r="P20" s="70" t="s">
        <v>83</v>
      </c>
      <c r="Q20" s="287">
        <f>B15</f>
        <v>0.0104753425</v>
      </c>
      <c r="R20" s="72" t="s">
        <v>84</v>
      </c>
      <c r="S20" s="70" t="s">
        <v>83</v>
      </c>
      <c r="T20" s="287">
        <f>B15</f>
        <v>0.0104753425</v>
      </c>
      <c r="U20" s="72" t="s">
        <v>84</v>
      </c>
      <c r="V20" s="66" t="s">
        <v>91</v>
      </c>
      <c r="W20" s="317">
        <f>(W8*W9*W11)/(W13*W16*W34*W32*W33*W35*W26*(1/24)*W30*(1/365)*W31)</f>
        <v>919114.5861464761</v>
      </c>
      <c r="X20" s="66" t="s">
        <v>56</v>
      </c>
      <c r="Y20" s="70" t="s">
        <v>83</v>
      </c>
      <c r="Z20" s="287">
        <f>B15</f>
        <v>0.0104753425</v>
      </c>
      <c r="AA20" s="72" t="s">
        <v>84</v>
      </c>
      <c r="AB20" s="70" t="s">
        <v>83</v>
      </c>
      <c r="AC20" s="287">
        <f>B15</f>
        <v>0.0104753425</v>
      </c>
      <c r="AD20" s="72" t="s">
        <v>84</v>
      </c>
      <c r="AE20" s="66" t="s">
        <v>91</v>
      </c>
      <c r="AF20" s="317">
        <f>(AF8*AF9*AF11)/(AF13*AF16*AF34*AF32*AF33*AF35*AF26*(1/24)*AF30*(1/365)*AF31)</f>
        <v>2068007.8188295714</v>
      </c>
      <c r="AG20" s="66" t="s">
        <v>56</v>
      </c>
      <c r="AH20" s="70" t="s">
        <v>83</v>
      </c>
      <c r="AI20" s="287">
        <f>B15</f>
        <v>0.0104753425</v>
      </c>
      <c r="AJ20" s="72" t="s">
        <v>84</v>
      </c>
      <c r="AK20" s="70" t="s">
        <v>83</v>
      </c>
      <c r="AL20" s="287">
        <f>B15</f>
        <v>0.0104753425</v>
      </c>
      <c r="AM20" s="66" t="s">
        <v>84</v>
      </c>
      <c r="AN20" s="74"/>
      <c r="AO20" s="51"/>
      <c r="AP20" s="74"/>
      <c r="AQ20" s="74"/>
      <c r="AR20" s="51"/>
      <c r="AS20" s="74"/>
    </row>
    <row r="21" spans="1:39" ht="12.75">
      <c r="A21" s="77" t="s">
        <v>138</v>
      </c>
      <c r="B21" s="42">
        <v>0</v>
      </c>
      <c r="C21" s="77" t="s">
        <v>137</v>
      </c>
      <c r="D21" s="66"/>
      <c r="E21" s="69"/>
      <c r="F21" s="66"/>
      <c r="G21" s="66" t="s">
        <v>150</v>
      </c>
      <c r="H21" s="314">
        <f>1-EXP(-H19*H18)</f>
        <v>1</v>
      </c>
      <c r="I21" s="66"/>
      <c r="J21" s="66" t="s">
        <v>150</v>
      </c>
      <c r="K21" s="314">
        <f>1-EXP(-K19*K18)</f>
        <v>1</v>
      </c>
      <c r="L21" s="66"/>
      <c r="M21" s="66"/>
      <c r="N21" s="69"/>
      <c r="O21" s="66"/>
      <c r="P21" s="66" t="s">
        <v>150</v>
      </c>
      <c r="Q21" s="314">
        <f>1-EXP(-Q19*Q18)</f>
        <v>1</v>
      </c>
      <c r="R21" s="66"/>
      <c r="S21" s="66" t="s">
        <v>150</v>
      </c>
      <c r="T21" s="314">
        <f>1-EXP(-T19*T18)</f>
        <v>1</v>
      </c>
      <c r="U21" s="66"/>
      <c r="V21" s="66"/>
      <c r="W21" s="69"/>
      <c r="X21" s="66"/>
      <c r="Y21" s="66" t="s">
        <v>150</v>
      </c>
      <c r="Z21" s="314">
        <f>1-EXP(-Z19*Z18)</f>
        <v>1</v>
      </c>
      <c r="AA21" s="66"/>
      <c r="AB21" s="66" t="s">
        <v>150</v>
      </c>
      <c r="AC21" s="314">
        <f>1-EXP(-AC19*AC18)</f>
        <v>1</v>
      </c>
      <c r="AD21" s="66"/>
      <c r="AE21" s="66"/>
      <c r="AF21" s="69"/>
      <c r="AG21" s="66"/>
      <c r="AH21" s="66" t="s">
        <v>150</v>
      </c>
      <c r="AI21" s="314">
        <f>1-EXP(-AI19*AI18)</f>
        <v>1</v>
      </c>
      <c r="AJ21" s="66"/>
      <c r="AK21" s="66" t="s">
        <v>150</v>
      </c>
      <c r="AL21" s="314">
        <f>1-EXP(-AL19*AL18)</f>
        <v>1</v>
      </c>
      <c r="AM21" s="66"/>
    </row>
    <row r="22" spans="1:39" ht="12.75">
      <c r="A22" s="87" t="s">
        <v>117</v>
      </c>
      <c r="B22" s="41">
        <v>222</v>
      </c>
      <c r="C22" s="87" t="s">
        <v>118</v>
      </c>
      <c r="D22" s="312" t="s">
        <v>87</v>
      </c>
      <c r="E22" s="318">
        <f>((E24*E27*E29*E25*E32*E34*E36)+(E24*E26*E28*E25*E31*E33*E35))</f>
        <v>1022000</v>
      </c>
      <c r="F22" s="319" t="s">
        <v>73</v>
      </c>
      <c r="G22" s="75" t="s">
        <v>101</v>
      </c>
      <c r="H22" s="296">
        <f>B10</f>
        <v>1.69306524E-09</v>
      </c>
      <c r="I22" s="75" t="s">
        <v>210</v>
      </c>
      <c r="J22" s="75" t="s">
        <v>101</v>
      </c>
      <c r="K22" s="296">
        <f>B10</f>
        <v>1.69306524E-09</v>
      </c>
      <c r="L22" s="75" t="s">
        <v>210</v>
      </c>
      <c r="M22" s="312" t="s">
        <v>95</v>
      </c>
      <c r="N22" s="318">
        <f>N24*N26*N25*N27*N28</f>
        <v>196</v>
      </c>
      <c r="O22" s="319" t="s">
        <v>60</v>
      </c>
      <c r="P22" s="75" t="s">
        <v>101</v>
      </c>
      <c r="Q22" s="296">
        <f>B10</f>
        <v>1.69306524E-09</v>
      </c>
      <c r="R22" s="75" t="s">
        <v>210</v>
      </c>
      <c r="S22" s="75" t="s">
        <v>101</v>
      </c>
      <c r="T22" s="296">
        <f>B10</f>
        <v>1.69306524E-09</v>
      </c>
      <c r="U22" s="75" t="s">
        <v>210</v>
      </c>
      <c r="V22" s="312" t="s">
        <v>88</v>
      </c>
      <c r="W22" s="318">
        <f>W24*W26*W25*W27*W28</f>
        <v>196</v>
      </c>
      <c r="X22" s="319" t="s">
        <v>60</v>
      </c>
      <c r="Y22" s="75" t="s">
        <v>101</v>
      </c>
      <c r="Z22" s="296">
        <f>B10</f>
        <v>1.69306524E-09</v>
      </c>
      <c r="AA22" s="75" t="s">
        <v>210</v>
      </c>
      <c r="AB22" s="75" t="s">
        <v>101</v>
      </c>
      <c r="AC22" s="296">
        <f>B10</f>
        <v>1.69306524E-09</v>
      </c>
      <c r="AD22" s="75" t="s">
        <v>210</v>
      </c>
      <c r="AE22" s="312" t="s">
        <v>96</v>
      </c>
      <c r="AF22" s="318">
        <f>AF24*AF26*AF25*AF27*AF28</f>
        <v>294</v>
      </c>
      <c r="AG22" s="319" t="s">
        <v>60</v>
      </c>
      <c r="AH22" s="75" t="s">
        <v>101</v>
      </c>
      <c r="AI22" s="296">
        <f>B10</f>
        <v>1.69306524E-09</v>
      </c>
      <c r="AJ22" s="75" t="s">
        <v>210</v>
      </c>
      <c r="AK22" s="75" t="s">
        <v>101</v>
      </c>
      <c r="AL22" s="296">
        <f>B10</f>
        <v>1.69306524E-09</v>
      </c>
      <c r="AM22" s="75" t="s">
        <v>210</v>
      </c>
    </row>
    <row r="23" spans="1:40" ht="12.75">
      <c r="A23" s="75" t="s">
        <v>140</v>
      </c>
      <c r="B23" s="42">
        <v>0</v>
      </c>
      <c r="C23" s="75" t="s">
        <v>141</v>
      </c>
      <c r="D23" s="250" t="s">
        <v>89</v>
      </c>
      <c r="E23" s="320">
        <f>((E38*E32*E29)+(E31*E37*E28))</f>
        <v>161000</v>
      </c>
      <c r="F23" s="251" t="s">
        <v>92</v>
      </c>
      <c r="G23" s="75" t="s">
        <v>102</v>
      </c>
      <c r="H23" s="296">
        <f>B11</f>
        <v>3.5028936E-10</v>
      </c>
      <c r="I23" s="75" t="s">
        <v>211</v>
      </c>
      <c r="J23" s="75" t="s">
        <v>102</v>
      </c>
      <c r="K23" s="296">
        <f>B11</f>
        <v>3.5028936E-10</v>
      </c>
      <c r="L23" s="75" t="s">
        <v>211</v>
      </c>
      <c r="M23" s="250" t="s">
        <v>100</v>
      </c>
      <c r="N23" s="294">
        <f>B56</f>
        <v>2.5</v>
      </c>
      <c r="O23" s="251" t="s">
        <v>98</v>
      </c>
      <c r="P23" s="75" t="s">
        <v>102</v>
      </c>
      <c r="Q23" s="296">
        <f>B11</f>
        <v>3.5028936E-10</v>
      </c>
      <c r="R23" s="75" t="s">
        <v>211</v>
      </c>
      <c r="S23" s="75" t="s">
        <v>102</v>
      </c>
      <c r="T23" s="296">
        <f>B11</f>
        <v>3.5028936E-10</v>
      </c>
      <c r="U23" s="75" t="s">
        <v>211</v>
      </c>
      <c r="V23" s="250" t="s">
        <v>97</v>
      </c>
      <c r="W23" s="294">
        <f>B64</f>
        <v>2.5</v>
      </c>
      <c r="X23" s="251" t="s">
        <v>98</v>
      </c>
      <c r="Y23" s="75" t="s">
        <v>102</v>
      </c>
      <c r="Z23" s="296">
        <f>B11</f>
        <v>3.5028936E-10</v>
      </c>
      <c r="AA23" s="75" t="s">
        <v>211</v>
      </c>
      <c r="AB23" s="75" t="s">
        <v>102</v>
      </c>
      <c r="AC23" s="296">
        <f>B11</f>
        <v>3.5028936E-10</v>
      </c>
      <c r="AD23" s="75" t="s">
        <v>211</v>
      </c>
      <c r="AE23" s="250" t="s">
        <v>99</v>
      </c>
      <c r="AF23" s="294">
        <f>B72</f>
        <v>2.5</v>
      </c>
      <c r="AG23" s="251" t="s">
        <v>98</v>
      </c>
      <c r="AH23" s="75" t="s">
        <v>102</v>
      </c>
      <c r="AI23" s="296">
        <f>B11</f>
        <v>3.5028936E-10</v>
      </c>
      <c r="AJ23" s="75" t="s">
        <v>211</v>
      </c>
      <c r="AK23" s="75" t="s">
        <v>102</v>
      </c>
      <c r="AL23" s="296">
        <f>B11</f>
        <v>3.5028936E-10</v>
      </c>
      <c r="AM23" s="75" t="s">
        <v>211</v>
      </c>
      <c r="AN23" s="48"/>
    </row>
    <row r="24" spans="1:43" ht="12.75">
      <c r="A24" s="83" t="s">
        <v>82</v>
      </c>
      <c r="B24" s="43">
        <v>1.169</v>
      </c>
      <c r="C24" s="83"/>
      <c r="D24" s="255" t="s">
        <v>129</v>
      </c>
      <c r="E24" s="294">
        <f>B28</f>
        <v>0.5</v>
      </c>
      <c r="F24" s="251"/>
      <c r="G24" s="75" t="s">
        <v>103</v>
      </c>
      <c r="H24" s="296">
        <f>B12</f>
        <v>3.5682809472E-10</v>
      </c>
      <c r="I24" s="75" t="s">
        <v>210</v>
      </c>
      <c r="J24" s="75" t="s">
        <v>103</v>
      </c>
      <c r="K24" s="296">
        <f>B12</f>
        <v>3.5682809472E-10</v>
      </c>
      <c r="L24" s="75" t="s">
        <v>210</v>
      </c>
      <c r="M24" s="250" t="s">
        <v>129</v>
      </c>
      <c r="N24" s="294">
        <f>B28</f>
        <v>0.5</v>
      </c>
      <c r="O24" s="251"/>
      <c r="P24" s="75" t="s">
        <v>103</v>
      </c>
      <c r="Q24" s="296">
        <f>B12</f>
        <v>3.5682809472E-10</v>
      </c>
      <c r="R24" s="75" t="s">
        <v>210</v>
      </c>
      <c r="S24" s="75" t="s">
        <v>103</v>
      </c>
      <c r="T24" s="296">
        <f>B12</f>
        <v>3.5682809472E-10</v>
      </c>
      <c r="U24" s="75" t="s">
        <v>210</v>
      </c>
      <c r="V24" s="250" t="s">
        <v>129</v>
      </c>
      <c r="W24" s="294">
        <f>B28</f>
        <v>0.5</v>
      </c>
      <c r="X24" s="251"/>
      <c r="Y24" s="75" t="s">
        <v>103</v>
      </c>
      <c r="Z24" s="296">
        <f>B12</f>
        <v>3.5682809472E-10</v>
      </c>
      <c r="AA24" s="75" t="s">
        <v>210</v>
      </c>
      <c r="AB24" s="75" t="s">
        <v>103</v>
      </c>
      <c r="AC24" s="296">
        <f>B12</f>
        <v>3.5682809472E-10</v>
      </c>
      <c r="AD24" s="75" t="s">
        <v>210</v>
      </c>
      <c r="AE24" s="250" t="s">
        <v>129</v>
      </c>
      <c r="AF24" s="294">
        <f>B28</f>
        <v>0.5</v>
      </c>
      <c r="AG24" s="251"/>
      <c r="AH24" s="75" t="s">
        <v>103</v>
      </c>
      <c r="AI24" s="296">
        <f>B12</f>
        <v>3.5682809472E-10</v>
      </c>
      <c r="AJ24" s="75" t="s">
        <v>210</v>
      </c>
      <c r="AK24" s="75" t="s">
        <v>103</v>
      </c>
      <c r="AL24" s="296">
        <f>B12</f>
        <v>3.5682809472E-10</v>
      </c>
      <c r="AM24" s="75" t="s">
        <v>210</v>
      </c>
      <c r="AQ24" s="70"/>
    </row>
    <row r="25" spans="1:39" ht="12.75">
      <c r="A25" s="84" t="s">
        <v>128</v>
      </c>
      <c r="B25" s="90">
        <v>1</v>
      </c>
      <c r="C25" s="83"/>
      <c r="D25" s="255" t="s">
        <v>72</v>
      </c>
      <c r="E25" s="294">
        <f>B29</f>
        <v>0.5</v>
      </c>
      <c r="F25" s="251"/>
      <c r="G25" s="75" t="s">
        <v>104</v>
      </c>
      <c r="H25" s="296">
        <f>B13</f>
        <v>1.00696514688E-09</v>
      </c>
      <c r="I25" s="75" t="s">
        <v>210</v>
      </c>
      <c r="J25" s="75" t="s">
        <v>104</v>
      </c>
      <c r="K25" s="296">
        <f>B13</f>
        <v>1.00696514688E-09</v>
      </c>
      <c r="L25" s="75" t="s">
        <v>210</v>
      </c>
      <c r="M25" s="250" t="s">
        <v>72</v>
      </c>
      <c r="N25" s="294">
        <f>B29</f>
        <v>0.5</v>
      </c>
      <c r="O25" s="251"/>
      <c r="P25" s="75" t="s">
        <v>104</v>
      </c>
      <c r="Q25" s="296">
        <f>B13</f>
        <v>1.00696514688E-09</v>
      </c>
      <c r="R25" s="75" t="s">
        <v>210</v>
      </c>
      <c r="S25" s="75" t="s">
        <v>104</v>
      </c>
      <c r="T25" s="296">
        <f>B13</f>
        <v>1.00696514688E-09</v>
      </c>
      <c r="U25" s="75" t="s">
        <v>210</v>
      </c>
      <c r="V25" s="250" t="s">
        <v>72</v>
      </c>
      <c r="W25" s="294">
        <f>B29</f>
        <v>0.5</v>
      </c>
      <c r="X25" s="251"/>
      <c r="Y25" s="75" t="s">
        <v>104</v>
      </c>
      <c r="Z25" s="296">
        <f>B13</f>
        <v>1.00696514688E-09</v>
      </c>
      <c r="AA25" s="75" t="s">
        <v>210</v>
      </c>
      <c r="AB25" s="75" t="s">
        <v>104</v>
      </c>
      <c r="AC25" s="296">
        <f>B13</f>
        <v>1.00696514688E-09</v>
      </c>
      <c r="AD25" s="75" t="s">
        <v>210</v>
      </c>
      <c r="AE25" s="250" t="s">
        <v>72</v>
      </c>
      <c r="AF25" s="294">
        <f>B29</f>
        <v>0.5</v>
      </c>
      <c r="AG25" s="251"/>
      <c r="AH25" s="75" t="s">
        <v>104</v>
      </c>
      <c r="AI25" s="296">
        <f>B13</f>
        <v>1.00696514688E-09</v>
      </c>
      <c r="AJ25" s="75" t="s">
        <v>210</v>
      </c>
      <c r="AK25" s="75" t="s">
        <v>104</v>
      </c>
      <c r="AL25" s="296">
        <f>B13</f>
        <v>1.00696514688E-09</v>
      </c>
      <c r="AM25" s="75" t="s">
        <v>210</v>
      </c>
    </row>
    <row r="26" spans="1:39" ht="12.75">
      <c r="A26" s="84" t="s">
        <v>69</v>
      </c>
      <c r="B26" s="90">
        <v>1</v>
      </c>
      <c r="C26" s="85"/>
      <c r="D26" s="259" t="s">
        <v>161</v>
      </c>
      <c r="E26" s="294">
        <f>B45</f>
        <v>4</v>
      </c>
      <c r="F26" s="251" t="s">
        <v>208</v>
      </c>
      <c r="G26" s="75" t="s">
        <v>105</v>
      </c>
      <c r="H26" s="296">
        <f>B14</f>
        <v>1.541273184E-09</v>
      </c>
      <c r="I26" s="75" t="s">
        <v>210</v>
      </c>
      <c r="J26" s="75" t="s">
        <v>105</v>
      </c>
      <c r="K26" s="296">
        <f>B14</f>
        <v>1.541273184E-09</v>
      </c>
      <c r="L26" s="75" t="s">
        <v>210</v>
      </c>
      <c r="M26" s="250" t="s">
        <v>178</v>
      </c>
      <c r="N26" s="294">
        <f>B55</f>
        <v>8</v>
      </c>
      <c r="O26" s="251" t="s">
        <v>208</v>
      </c>
      <c r="P26" s="75" t="s">
        <v>105</v>
      </c>
      <c r="Q26" s="296">
        <f>B14</f>
        <v>1.541273184E-09</v>
      </c>
      <c r="R26" s="75" t="s">
        <v>210</v>
      </c>
      <c r="S26" s="75" t="s">
        <v>105</v>
      </c>
      <c r="T26" s="296">
        <f>B14</f>
        <v>1.541273184E-09</v>
      </c>
      <c r="U26" s="75" t="s">
        <v>210</v>
      </c>
      <c r="V26" s="250" t="s">
        <v>200</v>
      </c>
      <c r="W26" s="294">
        <f>B63</f>
        <v>8</v>
      </c>
      <c r="X26" s="251" t="s">
        <v>208</v>
      </c>
      <c r="Y26" s="75" t="s">
        <v>105</v>
      </c>
      <c r="Z26" s="296">
        <f>B14</f>
        <v>1.541273184E-09</v>
      </c>
      <c r="AA26" s="75" t="s">
        <v>210</v>
      </c>
      <c r="AB26" s="75" t="s">
        <v>105</v>
      </c>
      <c r="AC26" s="296">
        <f>B14</f>
        <v>1.541273184E-09</v>
      </c>
      <c r="AD26" s="75" t="s">
        <v>210</v>
      </c>
      <c r="AE26" s="250" t="s">
        <v>204</v>
      </c>
      <c r="AF26" s="294">
        <f>B71</f>
        <v>8</v>
      </c>
      <c r="AG26" s="251" t="s">
        <v>208</v>
      </c>
      <c r="AH26" s="75" t="s">
        <v>105</v>
      </c>
      <c r="AI26" s="296">
        <f>B14</f>
        <v>1.541273184E-09</v>
      </c>
      <c r="AJ26" s="75" t="s">
        <v>210</v>
      </c>
      <c r="AK26" s="75" t="s">
        <v>105</v>
      </c>
      <c r="AL26" s="296">
        <f>B14</f>
        <v>1.541273184E-09</v>
      </c>
      <c r="AM26" s="75" t="s">
        <v>210</v>
      </c>
    </row>
    <row r="27" spans="1:39" ht="12.75">
      <c r="A27" s="84" t="s">
        <v>70</v>
      </c>
      <c r="B27" s="90">
        <v>1</v>
      </c>
      <c r="C27" s="85"/>
      <c r="D27" s="259" t="s">
        <v>162</v>
      </c>
      <c r="E27" s="294">
        <f>B46</f>
        <v>4</v>
      </c>
      <c r="F27" s="251" t="s">
        <v>208</v>
      </c>
      <c r="G27" s="66" t="s">
        <v>61</v>
      </c>
      <c r="H27" s="69">
        <f>B40</f>
        <v>350</v>
      </c>
      <c r="I27" s="66" t="s">
        <v>145</v>
      </c>
      <c r="J27" s="66" t="s">
        <v>61</v>
      </c>
      <c r="K27" s="69">
        <f>B40</f>
        <v>350</v>
      </c>
      <c r="L27" s="66" t="s">
        <v>145</v>
      </c>
      <c r="M27" s="250" t="s">
        <v>213</v>
      </c>
      <c r="N27" s="294">
        <f>B57</f>
        <v>49</v>
      </c>
      <c r="O27" s="251" t="s">
        <v>73</v>
      </c>
      <c r="P27" s="66" t="s">
        <v>61</v>
      </c>
      <c r="Q27" s="69">
        <f>B54</f>
        <v>250</v>
      </c>
      <c r="R27" s="66" t="s">
        <v>145</v>
      </c>
      <c r="S27" s="66" t="s">
        <v>61</v>
      </c>
      <c r="T27" s="69">
        <f>B54</f>
        <v>250</v>
      </c>
      <c r="U27" s="66" t="s">
        <v>145</v>
      </c>
      <c r="V27" s="250" t="s">
        <v>201</v>
      </c>
      <c r="W27" s="294">
        <f>B65</f>
        <v>49</v>
      </c>
      <c r="X27" s="251" t="s">
        <v>73</v>
      </c>
      <c r="Y27" s="66" t="s">
        <v>61</v>
      </c>
      <c r="Z27" s="69">
        <f>B62</f>
        <v>225</v>
      </c>
      <c r="AA27" s="66" t="s">
        <v>145</v>
      </c>
      <c r="AB27" s="66" t="s">
        <v>61</v>
      </c>
      <c r="AC27" s="69">
        <f>B62</f>
        <v>225</v>
      </c>
      <c r="AD27" s="66" t="s">
        <v>145</v>
      </c>
      <c r="AE27" s="250" t="s">
        <v>205</v>
      </c>
      <c r="AF27" s="294">
        <f>B73</f>
        <v>49</v>
      </c>
      <c r="AG27" s="251" t="s">
        <v>73</v>
      </c>
      <c r="AH27" s="66" t="s">
        <v>61</v>
      </c>
      <c r="AI27" s="69">
        <f>B70</f>
        <v>250</v>
      </c>
      <c r="AJ27" s="66" t="s">
        <v>145</v>
      </c>
      <c r="AK27" s="66" t="s">
        <v>61</v>
      </c>
      <c r="AL27" s="69">
        <f>B70</f>
        <v>250</v>
      </c>
      <c r="AM27" s="66" t="s">
        <v>145</v>
      </c>
    </row>
    <row r="28" spans="1:39" ht="12.75">
      <c r="A28" s="84" t="s">
        <v>129</v>
      </c>
      <c r="B28" s="90">
        <v>0.5</v>
      </c>
      <c r="C28" s="85"/>
      <c r="D28" s="259" t="s">
        <v>163</v>
      </c>
      <c r="E28" s="294">
        <f>B40</f>
        <v>350</v>
      </c>
      <c r="F28" s="251" t="s">
        <v>145</v>
      </c>
      <c r="G28" s="66" t="s">
        <v>35</v>
      </c>
      <c r="H28" s="69">
        <f>B38</f>
        <v>26</v>
      </c>
      <c r="I28" s="66" t="s">
        <v>209</v>
      </c>
      <c r="J28" s="66" t="s">
        <v>35</v>
      </c>
      <c r="K28" s="69">
        <f>B38</f>
        <v>26</v>
      </c>
      <c r="L28" s="66" t="s">
        <v>209</v>
      </c>
      <c r="M28" s="311" t="s">
        <v>214</v>
      </c>
      <c r="N28" s="321">
        <f>B58</f>
        <v>2</v>
      </c>
      <c r="O28" s="322" t="s">
        <v>207</v>
      </c>
      <c r="P28" s="66" t="s">
        <v>35</v>
      </c>
      <c r="Q28" s="69">
        <f>B53</f>
        <v>25</v>
      </c>
      <c r="R28" s="66" t="s">
        <v>209</v>
      </c>
      <c r="S28" s="66" t="s">
        <v>35</v>
      </c>
      <c r="T28" s="69">
        <f>B53</f>
        <v>25</v>
      </c>
      <c r="U28" s="66" t="s">
        <v>209</v>
      </c>
      <c r="V28" s="311" t="s">
        <v>202</v>
      </c>
      <c r="W28" s="321">
        <f>B66</f>
        <v>2</v>
      </c>
      <c r="X28" s="322" t="s">
        <v>207</v>
      </c>
      <c r="Y28" s="66" t="s">
        <v>35</v>
      </c>
      <c r="Z28" s="69">
        <f>B61</f>
        <v>25</v>
      </c>
      <c r="AA28" s="66" t="s">
        <v>209</v>
      </c>
      <c r="AB28" s="66" t="s">
        <v>35</v>
      </c>
      <c r="AC28" s="69">
        <f>B61</f>
        <v>25</v>
      </c>
      <c r="AD28" s="66" t="s">
        <v>209</v>
      </c>
      <c r="AE28" s="311" t="s">
        <v>206</v>
      </c>
      <c r="AF28" s="321">
        <f>B74</f>
        <v>3</v>
      </c>
      <c r="AG28" s="322" t="s">
        <v>207</v>
      </c>
      <c r="AH28" s="66" t="s">
        <v>35</v>
      </c>
      <c r="AI28" s="69">
        <f>B69</f>
        <v>25</v>
      </c>
      <c r="AJ28" s="66" t="s">
        <v>209</v>
      </c>
      <c r="AK28" s="66" t="s">
        <v>35</v>
      </c>
      <c r="AL28" s="69">
        <f>B69</f>
        <v>25</v>
      </c>
      <c r="AM28" s="66" t="s">
        <v>209</v>
      </c>
    </row>
    <row r="29" spans="1:45" ht="12.75">
      <c r="A29" s="84" t="s">
        <v>72</v>
      </c>
      <c r="B29" s="90">
        <v>0.5</v>
      </c>
      <c r="C29" s="87"/>
      <c r="D29" s="259" t="s">
        <v>164</v>
      </c>
      <c r="E29" s="294">
        <f>B39</f>
        <v>350</v>
      </c>
      <c r="F29" s="251" t="s">
        <v>145</v>
      </c>
      <c r="G29" s="66" t="s">
        <v>75</v>
      </c>
      <c r="H29" s="69">
        <f>B32</f>
        <v>0.4</v>
      </c>
      <c r="I29" s="66"/>
      <c r="J29" s="66" t="s">
        <v>75</v>
      </c>
      <c r="K29" s="69">
        <f>B32</f>
        <v>0.4</v>
      </c>
      <c r="L29" s="66"/>
      <c r="M29" s="66" t="s">
        <v>218</v>
      </c>
      <c r="N29" s="69">
        <f>B52</f>
        <v>2.5</v>
      </c>
      <c r="O29" s="66" t="s">
        <v>98</v>
      </c>
      <c r="P29" s="66"/>
      <c r="Q29" s="69"/>
      <c r="R29" s="66"/>
      <c r="S29" s="66"/>
      <c r="T29" s="69"/>
      <c r="U29" s="66"/>
      <c r="V29" s="66" t="s">
        <v>216</v>
      </c>
      <c r="W29" s="69">
        <f>B60</f>
        <v>2.5</v>
      </c>
      <c r="X29" s="66" t="s">
        <v>98</v>
      </c>
      <c r="Y29" s="66"/>
      <c r="Z29" s="69"/>
      <c r="AA29" s="66"/>
      <c r="AB29" s="66"/>
      <c r="AC29" s="69"/>
      <c r="AD29" s="66"/>
      <c r="AE29" s="66" t="s">
        <v>217</v>
      </c>
      <c r="AF29" s="69">
        <f>B68</f>
        <v>2.5</v>
      </c>
      <c r="AG29" s="66" t="s">
        <v>98</v>
      </c>
      <c r="AH29" s="66"/>
      <c r="AI29" s="69"/>
      <c r="AJ29" s="66"/>
      <c r="AK29" s="66"/>
      <c r="AL29" s="69"/>
      <c r="AM29" s="66"/>
      <c r="AN29" s="70"/>
      <c r="AO29" s="52"/>
      <c r="AP29" s="70"/>
      <c r="AQ29" s="70"/>
      <c r="AR29" s="52"/>
      <c r="AS29" s="70"/>
    </row>
    <row r="30" spans="1:45" ht="12.75">
      <c r="A30" s="84" t="s">
        <v>135</v>
      </c>
      <c r="B30" s="90">
        <v>0.4</v>
      </c>
      <c r="C30" s="84"/>
      <c r="D30" s="250" t="s">
        <v>170</v>
      </c>
      <c r="E30" s="294">
        <f>B38</f>
        <v>26</v>
      </c>
      <c r="F30" s="251" t="s">
        <v>209</v>
      </c>
      <c r="G30" s="66" t="s">
        <v>107</v>
      </c>
      <c r="H30" s="69">
        <f>B31</f>
        <v>1</v>
      </c>
      <c r="I30" s="66"/>
      <c r="J30" s="66" t="s">
        <v>107</v>
      </c>
      <c r="K30" s="69">
        <f>B31</f>
        <v>1</v>
      </c>
      <c r="L30" s="66"/>
      <c r="M30" s="66" t="s">
        <v>175</v>
      </c>
      <c r="N30" s="69">
        <f>B54</f>
        <v>250</v>
      </c>
      <c r="O30" s="66" t="s">
        <v>145</v>
      </c>
      <c r="P30" s="66" t="s">
        <v>107</v>
      </c>
      <c r="Q30" s="69">
        <f>B31</f>
        <v>1</v>
      </c>
      <c r="R30" s="66"/>
      <c r="S30" s="66" t="s">
        <v>107</v>
      </c>
      <c r="T30" s="69">
        <f>B31</f>
        <v>1</v>
      </c>
      <c r="U30" s="66"/>
      <c r="V30" s="66" t="s">
        <v>176</v>
      </c>
      <c r="W30" s="69">
        <f>B62</f>
        <v>225</v>
      </c>
      <c r="X30" s="66" t="s">
        <v>145</v>
      </c>
      <c r="Y30" s="66" t="s">
        <v>107</v>
      </c>
      <c r="Z30" s="69">
        <f>B31</f>
        <v>1</v>
      </c>
      <c r="AA30" s="66"/>
      <c r="AB30" s="66" t="s">
        <v>107</v>
      </c>
      <c r="AC30" s="69">
        <f>B31</f>
        <v>1</v>
      </c>
      <c r="AD30" s="66"/>
      <c r="AE30" s="66" t="s">
        <v>169</v>
      </c>
      <c r="AF30" s="69">
        <f>B70</f>
        <v>250</v>
      </c>
      <c r="AG30" s="66" t="s">
        <v>145</v>
      </c>
      <c r="AH30" s="66" t="s">
        <v>106</v>
      </c>
      <c r="AI30" s="69">
        <f>B32</f>
        <v>0.4</v>
      </c>
      <c r="AJ30" s="66"/>
      <c r="AK30" s="66" t="s">
        <v>106</v>
      </c>
      <c r="AL30" s="69">
        <f>B32</f>
        <v>0.4</v>
      </c>
      <c r="AM30" s="66"/>
      <c r="AN30" s="70"/>
      <c r="AO30" s="52"/>
      <c r="AP30" s="70"/>
      <c r="AQ30" s="70"/>
      <c r="AR30" s="52"/>
      <c r="AS30" s="70"/>
    </row>
    <row r="31" spans="1:45" ht="12.75">
      <c r="A31" s="89" t="s">
        <v>107</v>
      </c>
      <c r="B31" s="90">
        <v>1</v>
      </c>
      <c r="C31" s="84"/>
      <c r="D31" s="250" t="s">
        <v>171</v>
      </c>
      <c r="E31" s="294">
        <f>B37</f>
        <v>20</v>
      </c>
      <c r="F31" s="251" t="s">
        <v>209</v>
      </c>
      <c r="G31" s="66" t="s">
        <v>82</v>
      </c>
      <c r="H31" s="69">
        <f>B24</f>
        <v>1.169</v>
      </c>
      <c r="I31" s="66"/>
      <c r="J31" s="86" t="s">
        <v>130</v>
      </c>
      <c r="K31" s="69">
        <f>B16</f>
        <v>1</v>
      </c>
      <c r="L31" s="66"/>
      <c r="M31" s="66" t="s">
        <v>177</v>
      </c>
      <c r="N31" s="69">
        <f>B53</f>
        <v>25</v>
      </c>
      <c r="O31" s="66" t="s">
        <v>209</v>
      </c>
      <c r="P31" s="71" t="s">
        <v>80</v>
      </c>
      <c r="Q31" s="69">
        <f>B24</f>
        <v>1.169</v>
      </c>
      <c r="R31" s="66" t="s">
        <v>81</v>
      </c>
      <c r="S31" s="86" t="s">
        <v>130</v>
      </c>
      <c r="T31" s="69">
        <f>B16</f>
        <v>1</v>
      </c>
      <c r="U31" s="66"/>
      <c r="V31" s="66" t="s">
        <v>199</v>
      </c>
      <c r="W31" s="69">
        <f>B61</f>
        <v>25</v>
      </c>
      <c r="X31" s="66" t="s">
        <v>209</v>
      </c>
      <c r="Y31" s="71" t="s">
        <v>80</v>
      </c>
      <c r="Z31" s="69">
        <f>B24</f>
        <v>1.169</v>
      </c>
      <c r="AA31" s="66" t="s">
        <v>81</v>
      </c>
      <c r="AB31" s="86" t="s">
        <v>130</v>
      </c>
      <c r="AC31" s="69">
        <f>B16</f>
        <v>1</v>
      </c>
      <c r="AD31" s="66"/>
      <c r="AE31" s="66" t="s">
        <v>203</v>
      </c>
      <c r="AF31" s="69">
        <f>B69</f>
        <v>25</v>
      </c>
      <c r="AG31" s="66" t="s">
        <v>209</v>
      </c>
      <c r="AH31" s="71" t="s">
        <v>80</v>
      </c>
      <c r="AI31" s="69">
        <f>B24</f>
        <v>1.169</v>
      </c>
      <c r="AJ31" s="66" t="s">
        <v>81</v>
      </c>
      <c r="AK31" s="86" t="s">
        <v>130</v>
      </c>
      <c r="AL31" s="69">
        <f>B16</f>
        <v>1</v>
      </c>
      <c r="AM31" s="66"/>
      <c r="AN31" s="70"/>
      <c r="AO31" s="52"/>
      <c r="AP31" s="70"/>
      <c r="AQ31" s="70"/>
      <c r="AR31" s="52"/>
      <c r="AS31" s="70"/>
    </row>
    <row r="32" spans="1:45" ht="12.75">
      <c r="A32" s="89" t="s">
        <v>106</v>
      </c>
      <c r="B32" s="90">
        <v>0.4</v>
      </c>
      <c r="C32" s="84"/>
      <c r="D32" s="250" t="s">
        <v>172</v>
      </c>
      <c r="E32" s="294">
        <f>B36</f>
        <v>6</v>
      </c>
      <c r="F32" s="251" t="s">
        <v>209</v>
      </c>
      <c r="G32" s="66"/>
      <c r="H32" s="69"/>
      <c r="I32" s="66"/>
      <c r="J32" s="86" t="s">
        <v>131</v>
      </c>
      <c r="K32" s="69">
        <f>B17</f>
        <v>1</v>
      </c>
      <c r="L32" s="66"/>
      <c r="M32" s="66" t="s">
        <v>69</v>
      </c>
      <c r="N32" s="69">
        <f>B26</f>
        <v>1</v>
      </c>
      <c r="O32" s="66"/>
      <c r="P32" s="66"/>
      <c r="Q32" s="69"/>
      <c r="R32" s="66"/>
      <c r="S32" s="86" t="s">
        <v>131</v>
      </c>
      <c r="T32" s="69">
        <f>B17</f>
        <v>1</v>
      </c>
      <c r="U32" s="66"/>
      <c r="V32" s="66" t="s">
        <v>69</v>
      </c>
      <c r="W32" s="69">
        <f>B26</f>
        <v>1</v>
      </c>
      <c r="X32" s="66"/>
      <c r="Y32" s="66"/>
      <c r="Z32" s="69"/>
      <c r="AA32" s="66"/>
      <c r="AB32" s="86" t="s">
        <v>131</v>
      </c>
      <c r="AC32" s="69">
        <f>B17</f>
        <v>1</v>
      </c>
      <c r="AD32" s="66"/>
      <c r="AE32" s="66" t="s">
        <v>69</v>
      </c>
      <c r="AF32" s="69">
        <f>B26</f>
        <v>1</v>
      </c>
      <c r="AG32" s="66"/>
      <c r="AH32" s="66"/>
      <c r="AI32" s="69"/>
      <c r="AJ32" s="66"/>
      <c r="AK32" s="86" t="s">
        <v>131</v>
      </c>
      <c r="AL32" s="69">
        <f>B17</f>
        <v>1</v>
      </c>
      <c r="AM32" s="66"/>
      <c r="AN32" s="70"/>
      <c r="AO32" s="52"/>
      <c r="AP32" s="70"/>
      <c r="AQ32" s="70"/>
      <c r="AR32" s="52"/>
      <c r="AS32" s="70"/>
    </row>
    <row r="33" spans="1:39" ht="12.75">
      <c r="A33" s="89" t="s">
        <v>65</v>
      </c>
      <c r="B33" s="88">
        <v>666666666</v>
      </c>
      <c r="C33" s="89" t="s">
        <v>66</v>
      </c>
      <c r="D33" s="250" t="s">
        <v>165</v>
      </c>
      <c r="E33" s="294">
        <f>B49</f>
        <v>49</v>
      </c>
      <c r="F33" s="251" t="s">
        <v>73</v>
      </c>
      <c r="G33" s="66"/>
      <c r="H33" s="69"/>
      <c r="I33" s="66"/>
      <c r="J33" s="86" t="s">
        <v>132</v>
      </c>
      <c r="K33" s="69">
        <f>B18</f>
        <v>1</v>
      </c>
      <c r="L33" s="66"/>
      <c r="M33" s="66" t="s">
        <v>70</v>
      </c>
      <c r="N33" s="69">
        <f>B27</f>
        <v>1</v>
      </c>
      <c r="O33" s="66"/>
      <c r="P33" s="66"/>
      <c r="Q33" s="69"/>
      <c r="R33" s="66"/>
      <c r="S33" s="86" t="s">
        <v>132</v>
      </c>
      <c r="T33" s="69">
        <f>B18</f>
        <v>1</v>
      </c>
      <c r="U33" s="66"/>
      <c r="V33" s="66" t="s">
        <v>70</v>
      </c>
      <c r="W33" s="69">
        <f>B27</f>
        <v>1</v>
      </c>
      <c r="X33" s="66"/>
      <c r="Y33" s="66"/>
      <c r="Z33" s="69"/>
      <c r="AA33" s="66"/>
      <c r="AB33" s="86" t="s">
        <v>132</v>
      </c>
      <c r="AC33" s="69">
        <f>B18</f>
        <v>1</v>
      </c>
      <c r="AD33" s="66"/>
      <c r="AE33" s="66" t="s">
        <v>70</v>
      </c>
      <c r="AF33" s="69">
        <f>B27</f>
        <v>1</v>
      </c>
      <c r="AG33" s="66"/>
      <c r="AH33" s="66"/>
      <c r="AI33" s="69"/>
      <c r="AJ33" s="66"/>
      <c r="AK33" s="86" t="s">
        <v>132</v>
      </c>
      <c r="AL33" s="69">
        <f>B18</f>
        <v>1</v>
      </c>
      <c r="AM33" s="66"/>
    </row>
    <row r="34" spans="1:39" ht="12.75">
      <c r="A34" s="77" t="s">
        <v>31</v>
      </c>
      <c r="B34" s="82">
        <v>0</v>
      </c>
      <c r="D34" s="250" t="s">
        <v>166</v>
      </c>
      <c r="E34" s="294">
        <f>B50</f>
        <v>16</v>
      </c>
      <c r="F34" s="251" t="s">
        <v>73</v>
      </c>
      <c r="G34" s="66"/>
      <c r="H34" s="69"/>
      <c r="I34" s="66"/>
      <c r="J34" s="86" t="s">
        <v>133</v>
      </c>
      <c r="K34" s="69">
        <f>B19</f>
        <v>1</v>
      </c>
      <c r="L34" s="66"/>
      <c r="M34" s="71" t="s">
        <v>107</v>
      </c>
      <c r="N34" s="69">
        <f>B31</f>
        <v>1</v>
      </c>
      <c r="O34" s="66"/>
      <c r="P34" s="66"/>
      <c r="Q34" s="69"/>
      <c r="R34" s="66"/>
      <c r="S34" s="86" t="s">
        <v>133</v>
      </c>
      <c r="T34" s="69">
        <f>B19</f>
        <v>1</v>
      </c>
      <c r="U34" s="66"/>
      <c r="V34" s="71" t="s">
        <v>107</v>
      </c>
      <c r="W34" s="69">
        <f>B31</f>
        <v>1</v>
      </c>
      <c r="X34" s="66"/>
      <c r="Y34" s="66"/>
      <c r="Z34" s="69"/>
      <c r="AA34" s="66"/>
      <c r="AB34" s="86" t="s">
        <v>133</v>
      </c>
      <c r="AC34" s="69">
        <f>B19</f>
        <v>1</v>
      </c>
      <c r="AD34" s="66"/>
      <c r="AE34" s="71" t="s">
        <v>75</v>
      </c>
      <c r="AF34" s="69">
        <f>B32</f>
        <v>0.4</v>
      </c>
      <c r="AG34" s="66"/>
      <c r="AH34" s="66"/>
      <c r="AI34" s="69"/>
      <c r="AJ34" s="66"/>
      <c r="AK34" s="86" t="s">
        <v>133</v>
      </c>
      <c r="AL34" s="69">
        <f>B19</f>
        <v>1</v>
      </c>
      <c r="AM34" s="66"/>
    </row>
    <row r="35" spans="1:39" ht="15">
      <c r="A35" s="375" t="s">
        <v>51</v>
      </c>
      <c r="B35" s="375"/>
      <c r="C35" s="376"/>
      <c r="D35" s="250" t="s">
        <v>167</v>
      </c>
      <c r="E35" s="294">
        <f>B41</f>
        <v>2</v>
      </c>
      <c r="F35" s="251" t="s">
        <v>207</v>
      </c>
      <c r="G35" s="66"/>
      <c r="H35" s="69"/>
      <c r="I35" s="66"/>
      <c r="J35" s="86" t="s">
        <v>134</v>
      </c>
      <c r="K35" s="69">
        <f>B20</f>
        <v>1</v>
      </c>
      <c r="L35" s="66"/>
      <c r="M35" s="71" t="s">
        <v>74</v>
      </c>
      <c r="N35" s="69">
        <f>B16</f>
        <v>1</v>
      </c>
      <c r="O35" s="66"/>
      <c r="P35" s="66"/>
      <c r="Q35" s="69"/>
      <c r="R35" s="66"/>
      <c r="S35" s="86" t="s">
        <v>134</v>
      </c>
      <c r="T35" s="69">
        <f>B20</f>
        <v>1</v>
      </c>
      <c r="U35" s="66"/>
      <c r="V35" s="71" t="s">
        <v>74</v>
      </c>
      <c r="W35" s="69">
        <f>B16</f>
        <v>1</v>
      </c>
      <c r="X35" s="66"/>
      <c r="Y35" s="66"/>
      <c r="Z35" s="69"/>
      <c r="AA35" s="66"/>
      <c r="AB35" s="86" t="s">
        <v>134</v>
      </c>
      <c r="AC35" s="69">
        <f>B20</f>
        <v>1</v>
      </c>
      <c r="AD35" s="66"/>
      <c r="AE35" s="71" t="s">
        <v>74</v>
      </c>
      <c r="AF35" s="69">
        <f>B16</f>
        <v>1</v>
      </c>
      <c r="AG35" s="66"/>
      <c r="AH35" s="66"/>
      <c r="AI35" s="69"/>
      <c r="AJ35" s="66"/>
      <c r="AK35" s="86" t="s">
        <v>134</v>
      </c>
      <c r="AL35" s="69">
        <f>B20</f>
        <v>1</v>
      </c>
      <c r="AM35" s="66"/>
    </row>
    <row r="36" spans="1:39" ht="12.75">
      <c r="A36" s="223" t="s">
        <v>172</v>
      </c>
      <c r="B36" s="256">
        <v>6</v>
      </c>
      <c r="C36" s="117" t="s">
        <v>84</v>
      </c>
      <c r="D36" s="250" t="s">
        <v>168</v>
      </c>
      <c r="E36" s="294">
        <f>B42</f>
        <v>10</v>
      </c>
      <c r="F36" s="251" t="s">
        <v>207</v>
      </c>
      <c r="G36" s="66" t="s">
        <v>68</v>
      </c>
      <c r="H36" s="69">
        <f>B47</f>
        <v>1.752</v>
      </c>
      <c r="I36" s="66" t="s">
        <v>208</v>
      </c>
      <c r="J36" s="66" t="s">
        <v>68</v>
      </c>
      <c r="K36" s="69">
        <v>1.752</v>
      </c>
      <c r="L36" s="66" t="s">
        <v>208</v>
      </c>
      <c r="M36" s="72" t="s">
        <v>65</v>
      </c>
      <c r="N36" s="287">
        <f>B33</f>
        <v>666666666</v>
      </c>
      <c r="O36" s="72" t="s">
        <v>66</v>
      </c>
      <c r="P36" s="66" t="s">
        <v>67</v>
      </c>
      <c r="Q36" s="69">
        <f>B55</f>
        <v>8</v>
      </c>
      <c r="R36" s="66" t="s">
        <v>208</v>
      </c>
      <c r="S36" s="66" t="s">
        <v>67</v>
      </c>
      <c r="T36" s="69">
        <f>B55</f>
        <v>8</v>
      </c>
      <c r="U36" s="66" t="s">
        <v>208</v>
      </c>
      <c r="V36" s="72" t="s">
        <v>65</v>
      </c>
      <c r="W36" s="287">
        <f>B33</f>
        <v>666666666</v>
      </c>
      <c r="X36" s="72" t="s">
        <v>66</v>
      </c>
      <c r="Y36" s="66" t="s">
        <v>67</v>
      </c>
      <c r="Z36" s="69">
        <f>B63</f>
        <v>8</v>
      </c>
      <c r="AA36" s="66" t="s">
        <v>208</v>
      </c>
      <c r="AB36" s="66" t="s">
        <v>67</v>
      </c>
      <c r="AC36" s="69">
        <f>B63</f>
        <v>8</v>
      </c>
      <c r="AD36" s="66" t="s">
        <v>208</v>
      </c>
      <c r="AE36" s="72" t="s">
        <v>65</v>
      </c>
      <c r="AF36" s="287">
        <f>B33</f>
        <v>666666666</v>
      </c>
      <c r="AG36" s="72" t="s">
        <v>66</v>
      </c>
      <c r="AH36" s="66" t="s">
        <v>67</v>
      </c>
      <c r="AI36" s="69">
        <f>B71</f>
        <v>8</v>
      </c>
      <c r="AJ36" s="66" t="s">
        <v>208</v>
      </c>
      <c r="AK36" s="66" t="s">
        <v>67</v>
      </c>
      <c r="AL36" s="69">
        <f>B71</f>
        <v>8</v>
      </c>
      <c r="AM36" s="66" t="s">
        <v>208</v>
      </c>
    </row>
    <row r="37" spans="1:39" ht="12.75">
      <c r="A37" s="223" t="s">
        <v>171</v>
      </c>
      <c r="B37" s="256">
        <v>20</v>
      </c>
      <c r="C37" s="117" t="s">
        <v>84</v>
      </c>
      <c r="D37" s="250" t="s">
        <v>93</v>
      </c>
      <c r="E37" s="294">
        <f>B44</f>
        <v>20</v>
      </c>
      <c r="F37" s="251" t="s">
        <v>63</v>
      </c>
      <c r="G37" s="84" t="s">
        <v>128</v>
      </c>
      <c r="H37" s="69">
        <f>B25</f>
        <v>1</v>
      </c>
      <c r="I37" s="66"/>
      <c r="J37" s="84" t="s">
        <v>128</v>
      </c>
      <c r="K37" s="69">
        <f>B25</f>
        <v>1</v>
      </c>
      <c r="L37" s="66"/>
      <c r="M37" s="71" t="s">
        <v>1</v>
      </c>
      <c r="N37" s="296">
        <f>'PEF''s'!G2</f>
        <v>9550330.003035864</v>
      </c>
      <c r="O37" s="66" t="s">
        <v>64</v>
      </c>
      <c r="P37" s="84"/>
      <c r="Q37" s="69"/>
      <c r="R37" s="66"/>
      <c r="S37" s="84"/>
      <c r="T37" s="69"/>
      <c r="U37" s="66"/>
      <c r="V37" s="71" t="s">
        <v>1</v>
      </c>
      <c r="W37" s="296">
        <f>'PEF''s'!G2</f>
        <v>9550330.003035864</v>
      </c>
      <c r="X37" s="66" t="s">
        <v>64</v>
      </c>
      <c r="Y37" s="84"/>
      <c r="Z37" s="69"/>
      <c r="AA37" s="66"/>
      <c r="AB37" s="84"/>
      <c r="AC37" s="69"/>
      <c r="AD37" s="66"/>
      <c r="AE37" s="71" t="s">
        <v>1</v>
      </c>
      <c r="AF37" s="296">
        <f>'PEF''s'!G2</f>
        <v>9550330.003035864</v>
      </c>
      <c r="AG37" s="66" t="s">
        <v>64</v>
      </c>
      <c r="AH37" s="84"/>
      <c r="AI37" s="69"/>
      <c r="AJ37" s="66"/>
      <c r="AK37" s="84"/>
      <c r="AL37" s="69"/>
      <c r="AM37" s="66"/>
    </row>
    <row r="38" spans="1:39" ht="12.75">
      <c r="A38" s="223" t="s">
        <v>170</v>
      </c>
      <c r="B38" s="256">
        <v>26</v>
      </c>
      <c r="C38" s="117" t="s">
        <v>84</v>
      </c>
      <c r="D38" s="311" t="s">
        <v>94</v>
      </c>
      <c r="E38" s="321">
        <f>B43</f>
        <v>10</v>
      </c>
      <c r="F38" s="322" t="s">
        <v>63</v>
      </c>
      <c r="G38" s="66" t="s">
        <v>69</v>
      </c>
      <c r="H38" s="69">
        <f>B26</f>
        <v>1</v>
      </c>
      <c r="I38" s="66"/>
      <c r="J38" s="66" t="s">
        <v>69</v>
      </c>
      <c r="K38" s="69">
        <f>B26</f>
        <v>1</v>
      </c>
      <c r="L38" s="66"/>
      <c r="M38" s="66" t="s">
        <v>0</v>
      </c>
      <c r="N38" s="296">
        <f>'PEF''s'!C2</f>
        <v>1359292542.255788</v>
      </c>
      <c r="O38" s="66" t="s">
        <v>64</v>
      </c>
      <c r="P38" s="66" t="s">
        <v>69</v>
      </c>
      <c r="Q38" s="69">
        <f>B26</f>
        <v>1</v>
      </c>
      <c r="R38" s="66"/>
      <c r="S38" s="66" t="s">
        <v>69</v>
      </c>
      <c r="T38" s="69">
        <f>B26</f>
        <v>1</v>
      </c>
      <c r="U38" s="66"/>
      <c r="V38" s="66" t="s">
        <v>0</v>
      </c>
      <c r="W38" s="296">
        <f>'PEF''s'!C2</f>
        <v>1359292542.255788</v>
      </c>
      <c r="X38" s="66" t="s">
        <v>64</v>
      </c>
      <c r="Y38" s="66" t="s">
        <v>69</v>
      </c>
      <c r="Z38" s="69">
        <f>B26</f>
        <v>1</v>
      </c>
      <c r="AA38" s="66"/>
      <c r="AB38" s="66" t="s">
        <v>69</v>
      </c>
      <c r="AC38" s="69">
        <f>B26</f>
        <v>1</v>
      </c>
      <c r="AD38" s="66"/>
      <c r="AE38" s="66" t="s">
        <v>0</v>
      </c>
      <c r="AF38" s="296">
        <f>'PEF''s'!C2</f>
        <v>1359292542.255788</v>
      </c>
      <c r="AG38" s="66" t="s">
        <v>64</v>
      </c>
      <c r="AH38" s="66" t="s">
        <v>69</v>
      </c>
      <c r="AI38" s="69">
        <f>B26</f>
        <v>1</v>
      </c>
      <c r="AJ38" s="66"/>
      <c r="AK38" s="66" t="s">
        <v>69</v>
      </c>
      <c r="AL38" s="69">
        <f>B26</f>
        <v>1</v>
      </c>
      <c r="AM38" s="66"/>
    </row>
    <row r="39" spans="1:39" ht="12.75">
      <c r="A39" s="259" t="s">
        <v>164</v>
      </c>
      <c r="B39" s="256">
        <v>350</v>
      </c>
      <c r="C39" s="117" t="s">
        <v>142</v>
      </c>
      <c r="D39" s="66" t="s">
        <v>69</v>
      </c>
      <c r="E39" s="69">
        <f>B26</f>
        <v>1</v>
      </c>
      <c r="F39" s="66"/>
      <c r="G39" s="72" t="s">
        <v>70</v>
      </c>
      <c r="H39" s="323">
        <f>B27</f>
        <v>1</v>
      </c>
      <c r="I39" s="72"/>
      <c r="J39" s="72" t="s">
        <v>70</v>
      </c>
      <c r="K39" s="323">
        <f>B27</f>
        <v>1</v>
      </c>
      <c r="L39" s="72"/>
      <c r="M39" s="66" t="s">
        <v>115</v>
      </c>
      <c r="N39" s="265">
        <v>27.027027027027</v>
      </c>
      <c r="O39" s="66" t="s">
        <v>116</v>
      </c>
      <c r="P39" s="72" t="s">
        <v>70</v>
      </c>
      <c r="Q39" s="323">
        <f>B27</f>
        <v>1</v>
      </c>
      <c r="R39" s="72"/>
      <c r="S39" s="72" t="s">
        <v>70</v>
      </c>
      <c r="T39" s="323">
        <f>B27</f>
        <v>1</v>
      </c>
      <c r="U39" s="72"/>
      <c r="V39" s="66" t="s">
        <v>115</v>
      </c>
      <c r="W39" s="265">
        <v>27.027027027027</v>
      </c>
      <c r="X39" s="66" t="s">
        <v>116</v>
      </c>
      <c r="Y39" s="72" t="s">
        <v>70</v>
      </c>
      <c r="Z39" s="323">
        <f>B27</f>
        <v>1</v>
      </c>
      <c r="AA39" s="72"/>
      <c r="AB39" s="72" t="s">
        <v>70</v>
      </c>
      <c r="AC39" s="323">
        <f>B27</f>
        <v>1</v>
      </c>
      <c r="AD39" s="72"/>
      <c r="AE39" s="66" t="s">
        <v>115</v>
      </c>
      <c r="AF39" s="265">
        <v>27.027027027027</v>
      </c>
      <c r="AG39" s="66" t="s">
        <v>116</v>
      </c>
      <c r="AH39" s="72" t="s">
        <v>70</v>
      </c>
      <c r="AI39" s="323">
        <f>B27</f>
        <v>1</v>
      </c>
      <c r="AJ39" s="72"/>
      <c r="AK39" s="72" t="s">
        <v>70</v>
      </c>
      <c r="AL39" s="323">
        <f>B27</f>
        <v>1</v>
      </c>
      <c r="AM39" s="72"/>
    </row>
    <row r="40" spans="1:39" ht="12.75">
      <c r="A40" s="259" t="s">
        <v>163</v>
      </c>
      <c r="B40" s="256">
        <v>350</v>
      </c>
      <c r="C40" s="117" t="s">
        <v>142</v>
      </c>
      <c r="D40" s="66" t="s">
        <v>70</v>
      </c>
      <c r="E40" s="69">
        <f>B27</f>
        <v>1</v>
      </c>
      <c r="F40" s="66"/>
      <c r="G40" s="66" t="s">
        <v>76</v>
      </c>
      <c r="H40" s="69">
        <f>B48</f>
        <v>16.4</v>
      </c>
      <c r="I40" s="66"/>
      <c r="J40" s="66" t="s">
        <v>76</v>
      </c>
      <c r="K40" s="69">
        <v>16.4</v>
      </c>
      <c r="L40" s="66"/>
      <c r="M40" s="66" t="s">
        <v>117</v>
      </c>
      <c r="N40" s="69">
        <f>B22</f>
        <v>222</v>
      </c>
      <c r="O40" s="66" t="s">
        <v>118</v>
      </c>
      <c r="P40" s="66"/>
      <c r="Q40" s="69"/>
      <c r="R40" s="66"/>
      <c r="S40" s="66"/>
      <c r="T40" s="69"/>
      <c r="U40" s="66"/>
      <c r="V40" s="66" t="s">
        <v>117</v>
      </c>
      <c r="W40" s="69">
        <f>B22</f>
        <v>222</v>
      </c>
      <c r="X40" s="66" t="s">
        <v>118</v>
      </c>
      <c r="Y40" s="66"/>
      <c r="Z40" s="69"/>
      <c r="AA40" s="66"/>
      <c r="AB40" s="66"/>
      <c r="AC40" s="69"/>
      <c r="AD40" s="66"/>
      <c r="AE40" s="66" t="s">
        <v>117</v>
      </c>
      <c r="AF40" s="69">
        <f>B22</f>
        <v>222</v>
      </c>
      <c r="AG40" s="66" t="s">
        <v>118</v>
      </c>
      <c r="AH40" s="66"/>
      <c r="AI40" s="69"/>
      <c r="AJ40" s="66"/>
      <c r="AK40" s="66"/>
      <c r="AL40" s="69"/>
      <c r="AM40" s="66"/>
    </row>
    <row r="41" spans="1:39" ht="12.75">
      <c r="A41" s="250" t="s">
        <v>167</v>
      </c>
      <c r="B41" s="249">
        <v>2</v>
      </c>
      <c r="C41" s="71" t="s">
        <v>207</v>
      </c>
      <c r="D41" s="66" t="s">
        <v>173</v>
      </c>
      <c r="E41" s="69">
        <f>B47</f>
        <v>1.752</v>
      </c>
      <c r="F41" s="66" t="s">
        <v>208</v>
      </c>
      <c r="G41" s="66" t="s">
        <v>115</v>
      </c>
      <c r="H41" s="265">
        <v>27.027027027027</v>
      </c>
      <c r="I41" s="66" t="s">
        <v>116</v>
      </c>
      <c r="J41" s="66" t="s">
        <v>115</v>
      </c>
      <c r="K41" s="265">
        <v>27.027027027027</v>
      </c>
      <c r="L41" s="66" t="s">
        <v>116</v>
      </c>
      <c r="M41" s="66" t="s">
        <v>119</v>
      </c>
      <c r="N41" s="69">
        <f>2.8*(10^(-15))</f>
        <v>2.8E-15</v>
      </c>
      <c r="O41" s="66"/>
      <c r="P41" s="66" t="s">
        <v>115</v>
      </c>
      <c r="Q41" s="265">
        <v>27.027027027027</v>
      </c>
      <c r="R41" s="66" t="s">
        <v>116</v>
      </c>
      <c r="S41" s="66" t="s">
        <v>115</v>
      </c>
      <c r="T41" s="265">
        <v>27.027027027027</v>
      </c>
      <c r="U41" s="66" t="s">
        <v>116</v>
      </c>
      <c r="V41" s="66" t="s">
        <v>119</v>
      </c>
      <c r="W41" s="69">
        <f>2.8*(10^(-15))</f>
        <v>2.8E-15</v>
      </c>
      <c r="X41" s="66"/>
      <c r="Y41" s="66" t="s">
        <v>115</v>
      </c>
      <c r="Z41" s="265">
        <v>27.027027027027</v>
      </c>
      <c r="AA41" s="66" t="s">
        <v>116</v>
      </c>
      <c r="AB41" s="66" t="s">
        <v>115</v>
      </c>
      <c r="AC41" s="265">
        <v>27.027027027027</v>
      </c>
      <c r="AD41" s="66" t="s">
        <v>116</v>
      </c>
      <c r="AE41" s="66" t="s">
        <v>119</v>
      </c>
      <c r="AF41" s="69">
        <f>2.8*(10^(-15))</f>
        <v>2.8E-15</v>
      </c>
      <c r="AG41" s="66"/>
      <c r="AH41" s="66" t="s">
        <v>115</v>
      </c>
      <c r="AI41" s="265">
        <v>27.027027027027</v>
      </c>
      <c r="AJ41" s="66" t="s">
        <v>116</v>
      </c>
      <c r="AK41" s="66" t="s">
        <v>115</v>
      </c>
      <c r="AL41" s="265">
        <v>27.027027027027</v>
      </c>
      <c r="AM41" s="66" t="s">
        <v>116</v>
      </c>
    </row>
    <row r="42" spans="1:39" ht="12.75">
      <c r="A42" s="250" t="s">
        <v>168</v>
      </c>
      <c r="B42" s="249">
        <v>10</v>
      </c>
      <c r="C42" s="71" t="s">
        <v>207</v>
      </c>
      <c r="D42" s="66" t="s">
        <v>174</v>
      </c>
      <c r="E42" s="69">
        <f>B48</f>
        <v>16.4</v>
      </c>
      <c r="F42" s="66" t="s">
        <v>208</v>
      </c>
      <c r="G42" s="66" t="s">
        <v>117</v>
      </c>
      <c r="H42" s="69">
        <f>B22</f>
        <v>222</v>
      </c>
      <c r="I42" s="66" t="s">
        <v>118</v>
      </c>
      <c r="J42" s="66" t="s">
        <v>117</v>
      </c>
      <c r="K42" s="69">
        <f>B22</f>
        <v>222</v>
      </c>
      <c r="L42" s="66" t="s">
        <v>118</v>
      </c>
      <c r="P42" s="66" t="s">
        <v>117</v>
      </c>
      <c r="Q42" s="69">
        <f>B22</f>
        <v>222</v>
      </c>
      <c r="R42" s="66" t="s">
        <v>118</v>
      </c>
      <c r="S42" s="66" t="s">
        <v>117</v>
      </c>
      <c r="T42" s="69">
        <f>B22</f>
        <v>222</v>
      </c>
      <c r="U42" s="66" t="s">
        <v>118</v>
      </c>
      <c r="V42" s="66"/>
      <c r="W42" s="66"/>
      <c r="X42" s="66"/>
      <c r="Y42" s="66" t="s">
        <v>117</v>
      </c>
      <c r="Z42" s="69">
        <f>B22</f>
        <v>222</v>
      </c>
      <c r="AA42" s="66" t="s">
        <v>118</v>
      </c>
      <c r="AB42" s="66" t="s">
        <v>117</v>
      </c>
      <c r="AC42" s="69">
        <f>B22</f>
        <v>222</v>
      </c>
      <c r="AD42" s="66" t="s">
        <v>118</v>
      </c>
      <c r="AE42" s="31"/>
      <c r="AF42" s="66"/>
      <c r="AG42" s="66"/>
      <c r="AH42" s="66" t="s">
        <v>117</v>
      </c>
      <c r="AI42" s="69">
        <f>B22</f>
        <v>222</v>
      </c>
      <c r="AJ42" s="66" t="s">
        <v>118</v>
      </c>
      <c r="AK42" s="66" t="s">
        <v>117</v>
      </c>
      <c r="AL42" s="69">
        <f>B22</f>
        <v>222</v>
      </c>
      <c r="AM42" s="66" t="s">
        <v>118</v>
      </c>
    </row>
    <row r="43" spans="1:39" ht="12.75">
      <c r="A43" s="222" t="s">
        <v>193</v>
      </c>
      <c r="B43" s="256">
        <v>10</v>
      </c>
      <c r="C43" s="116" t="s">
        <v>139</v>
      </c>
      <c r="D43" s="66" t="s">
        <v>107</v>
      </c>
      <c r="E43" s="69">
        <f>B31</f>
        <v>1</v>
      </c>
      <c r="F43" s="66"/>
      <c r="G43" s="66" t="s">
        <v>119</v>
      </c>
      <c r="H43" s="69">
        <f>2.8*(10^(-12))</f>
        <v>2.7999999999999998E-12</v>
      </c>
      <c r="I43" s="66"/>
      <c r="J43" s="66" t="s">
        <v>119</v>
      </c>
      <c r="K43" s="69">
        <f>2.8*(10^(-12))</f>
        <v>2.7999999999999998E-12</v>
      </c>
      <c r="L43" s="66"/>
      <c r="P43" s="66" t="s">
        <v>119</v>
      </c>
      <c r="Q43" s="69">
        <f>2.8*(10^(-12))</f>
        <v>2.7999999999999998E-12</v>
      </c>
      <c r="R43" s="66"/>
      <c r="S43" s="66" t="s">
        <v>119</v>
      </c>
      <c r="T43" s="69">
        <f>2.8*(10^(-12))</f>
        <v>2.7999999999999998E-12</v>
      </c>
      <c r="U43" s="66"/>
      <c r="V43" s="66"/>
      <c r="W43" s="66"/>
      <c r="X43" s="66"/>
      <c r="Y43" s="66" t="s">
        <v>119</v>
      </c>
      <c r="Z43" s="69">
        <f>2.8*(10^(-12))</f>
        <v>2.7999999999999998E-12</v>
      </c>
      <c r="AA43" s="66"/>
      <c r="AB43" s="66" t="s">
        <v>119</v>
      </c>
      <c r="AC43" s="69">
        <f>2.8*(10^(-12))</f>
        <v>2.7999999999999998E-12</v>
      </c>
      <c r="AD43" s="66"/>
      <c r="AE43" s="66"/>
      <c r="AF43" s="66"/>
      <c r="AG43" s="66"/>
      <c r="AH43" s="66" t="s">
        <v>119</v>
      </c>
      <c r="AI43" s="69">
        <f>2.8*(10^(-12))</f>
        <v>2.7999999999999998E-12</v>
      </c>
      <c r="AJ43" s="66"/>
      <c r="AK43" s="66" t="s">
        <v>119</v>
      </c>
      <c r="AL43" s="69">
        <f>2.8*(10^(-12))</f>
        <v>2.7999999999999998E-12</v>
      </c>
      <c r="AM43" s="66"/>
    </row>
    <row r="44" spans="1:39" ht="12.75">
      <c r="A44" s="222" t="s">
        <v>192</v>
      </c>
      <c r="B44" s="256">
        <v>20</v>
      </c>
      <c r="C44" s="116" t="s">
        <v>139</v>
      </c>
      <c r="D44" s="66" t="s">
        <v>75</v>
      </c>
      <c r="E44" s="69">
        <f>B32</f>
        <v>0.4</v>
      </c>
      <c r="F44" s="66"/>
      <c r="G44" s="66" t="s">
        <v>119</v>
      </c>
      <c r="H44" s="296">
        <v>2.8E-15</v>
      </c>
      <c r="I44" s="66"/>
      <c r="J44" s="66" t="s">
        <v>119</v>
      </c>
      <c r="K44" s="296">
        <v>2.8E-15</v>
      </c>
      <c r="L44" s="66"/>
      <c r="M44" s="254"/>
      <c r="N44" s="66"/>
      <c r="O44" s="66"/>
      <c r="P44" s="66" t="s">
        <v>119</v>
      </c>
      <c r="Q44" s="296">
        <v>2.8E-15</v>
      </c>
      <c r="R44" s="66"/>
      <c r="S44" s="66" t="s">
        <v>119</v>
      </c>
      <c r="T44" s="69">
        <f>2.8*(10^(-15))</f>
        <v>2.8E-15</v>
      </c>
      <c r="U44" s="66"/>
      <c r="V44" s="66"/>
      <c r="W44" s="66"/>
      <c r="X44" s="66"/>
      <c r="Y44" s="66" t="s">
        <v>119</v>
      </c>
      <c r="Z44" s="296">
        <v>2.8E-15</v>
      </c>
      <c r="AA44" s="66"/>
      <c r="AB44" s="66" t="s">
        <v>119</v>
      </c>
      <c r="AC44" s="69">
        <f>2.8*(10^(-15))</f>
        <v>2.8E-15</v>
      </c>
      <c r="AD44" s="66"/>
      <c r="AH44" s="66" t="s">
        <v>119</v>
      </c>
      <c r="AI44" s="296">
        <v>2.8E-15</v>
      </c>
      <c r="AJ44" s="66"/>
      <c r="AK44" s="66" t="s">
        <v>119</v>
      </c>
      <c r="AL44" s="69">
        <f>2.8*(10^(-15))</f>
        <v>2.8E-15</v>
      </c>
      <c r="AM44" s="66"/>
    </row>
    <row r="45" spans="1:39" ht="12.75">
      <c r="A45" s="259" t="s">
        <v>161</v>
      </c>
      <c r="B45" s="249">
        <v>4</v>
      </c>
      <c r="C45" s="71" t="s">
        <v>208</v>
      </c>
      <c r="D45" s="66" t="s">
        <v>74</v>
      </c>
      <c r="E45" s="69">
        <f>B16</f>
        <v>1</v>
      </c>
      <c r="F45" s="66"/>
      <c r="G45" s="66"/>
      <c r="H45" s="66"/>
      <c r="I45" s="66"/>
      <c r="J45" s="66"/>
      <c r="K45" s="66"/>
      <c r="L45" s="66"/>
      <c r="M45" s="254"/>
      <c r="N45" s="66"/>
      <c r="O45" s="66"/>
      <c r="P45" s="66"/>
      <c r="Q45" s="66"/>
      <c r="R45" s="66"/>
      <c r="S45" s="66"/>
      <c r="T45" s="296"/>
      <c r="U45" s="66"/>
      <c r="V45" s="66"/>
      <c r="W45" s="66"/>
      <c r="X45" s="66"/>
      <c r="Y45" s="66"/>
      <c r="Z45" s="66"/>
      <c r="AA45" s="66"/>
      <c r="AB45" s="66"/>
      <c r="AC45" s="296"/>
      <c r="AD45" s="66"/>
      <c r="AH45" s="66"/>
      <c r="AI45" s="66"/>
      <c r="AJ45" s="66"/>
      <c r="AK45" s="66"/>
      <c r="AL45" s="296"/>
      <c r="AM45" s="66"/>
    </row>
    <row r="46" spans="1:39" ht="12.75">
      <c r="A46" s="259" t="s">
        <v>162</v>
      </c>
      <c r="B46" s="249">
        <v>4</v>
      </c>
      <c r="C46" s="71" t="s">
        <v>208</v>
      </c>
      <c r="D46" s="72" t="s">
        <v>65</v>
      </c>
      <c r="E46" s="287">
        <f>B33</f>
        <v>666666666</v>
      </c>
      <c r="F46" s="72" t="s">
        <v>66</v>
      </c>
      <c r="G46" s="66"/>
      <c r="H46" s="373" t="s">
        <v>183</v>
      </c>
      <c r="I46" s="373"/>
      <c r="J46" s="66"/>
      <c r="K46" s="66"/>
      <c r="L46" s="66"/>
      <c r="M46" s="7"/>
      <c r="N46" s="66"/>
      <c r="O46" s="66"/>
      <c r="P46" s="66"/>
      <c r="Q46" s="373" t="s">
        <v>183</v>
      </c>
      <c r="R46" s="373"/>
      <c r="S46" s="66"/>
      <c r="T46" s="66"/>
      <c r="U46" s="66"/>
      <c r="V46" s="66"/>
      <c r="W46" s="66"/>
      <c r="X46" s="66"/>
      <c r="Y46" s="66"/>
      <c r="Z46" s="373" t="s">
        <v>183</v>
      </c>
      <c r="AA46" s="373"/>
      <c r="AB46" s="66"/>
      <c r="AC46" s="66"/>
      <c r="AD46" s="66"/>
      <c r="AH46" s="66"/>
      <c r="AI46" s="373" t="s">
        <v>183</v>
      </c>
      <c r="AJ46" s="373"/>
      <c r="AK46" s="66"/>
      <c r="AL46" s="66"/>
      <c r="AM46" s="66"/>
    </row>
    <row r="47" spans="1:39" ht="12.75">
      <c r="A47" t="s">
        <v>173</v>
      </c>
      <c r="B47" s="249">
        <v>1.752</v>
      </c>
      <c r="C47" s="67" t="s">
        <v>208</v>
      </c>
      <c r="D47" s="66" t="s">
        <v>1</v>
      </c>
      <c r="E47" s="296">
        <f>'PEF''s'!E2</f>
        <v>9550378.481834507</v>
      </c>
      <c r="F47" s="66"/>
      <c r="G47" s="66"/>
      <c r="H47" s="373" t="s">
        <v>184</v>
      </c>
      <c r="I47" s="373"/>
      <c r="J47" s="66"/>
      <c r="K47" s="66"/>
      <c r="L47" s="66"/>
      <c r="M47" s="7"/>
      <c r="N47" s="66"/>
      <c r="O47" s="66"/>
      <c r="P47" s="66"/>
      <c r="Q47" s="373" t="s">
        <v>184</v>
      </c>
      <c r="R47" s="373"/>
      <c r="S47" s="66"/>
      <c r="T47" s="66"/>
      <c r="U47" s="66"/>
      <c r="X47" s="66"/>
      <c r="Y47" s="66"/>
      <c r="Z47" s="373" t="s">
        <v>184</v>
      </c>
      <c r="AA47" s="373"/>
      <c r="AB47" s="66"/>
      <c r="AC47" s="66"/>
      <c r="AD47" s="66"/>
      <c r="AH47" s="66"/>
      <c r="AI47" s="373" t="s">
        <v>184</v>
      </c>
      <c r="AJ47" s="373"/>
      <c r="AK47" s="66"/>
      <c r="AL47" s="66"/>
      <c r="AM47" s="66"/>
    </row>
    <row r="48" spans="1:33" ht="12.75">
      <c r="A48" t="s">
        <v>174</v>
      </c>
      <c r="B48" s="249">
        <v>16.4</v>
      </c>
      <c r="C48" s="67" t="s">
        <v>208</v>
      </c>
      <c r="D48" s="66" t="s">
        <v>0</v>
      </c>
      <c r="E48" s="296">
        <f>'PEF''s'!C2</f>
        <v>1359292542.255788</v>
      </c>
      <c r="F48" s="66" t="s">
        <v>64</v>
      </c>
      <c r="M48" s="7"/>
      <c r="N48" s="66"/>
      <c r="O48" s="66"/>
      <c r="P48" s="66"/>
      <c r="Q48" s="66"/>
      <c r="R48" s="66"/>
      <c r="S48" s="66"/>
      <c r="T48" s="66"/>
      <c r="U48" s="66"/>
      <c r="X48" s="66"/>
      <c r="Y48" s="66"/>
      <c r="Z48" s="66"/>
      <c r="AA48" s="66"/>
      <c r="AB48" s="66"/>
      <c r="AC48" s="66"/>
      <c r="AD48" s="66"/>
      <c r="AE48" s="66"/>
      <c r="AF48" s="66"/>
      <c r="AG48" s="66"/>
    </row>
    <row r="49" spans="1:33" ht="12.75">
      <c r="A49" s="250" t="s">
        <v>165</v>
      </c>
      <c r="B49" s="249">
        <v>49</v>
      </c>
      <c r="C49" s="71" t="s">
        <v>73</v>
      </c>
      <c r="D49" s="66" t="s">
        <v>115</v>
      </c>
      <c r="E49" s="265">
        <v>27.027027027027</v>
      </c>
      <c r="F49" s="66" t="s">
        <v>116</v>
      </c>
      <c r="M49" s="7"/>
      <c r="N49" s="66"/>
      <c r="O49" s="66"/>
      <c r="P49" s="66"/>
      <c r="Q49" s="66"/>
      <c r="R49" s="66"/>
      <c r="S49" s="66"/>
      <c r="T49" s="66"/>
      <c r="U49" s="66"/>
      <c r="V49" s="66"/>
      <c r="W49" s="66"/>
      <c r="X49" s="66"/>
      <c r="Y49" s="66"/>
      <c r="Z49" s="66"/>
      <c r="AA49" s="66"/>
      <c r="AB49" s="66"/>
      <c r="AC49" s="66"/>
      <c r="AD49" s="66"/>
      <c r="AE49" s="66"/>
      <c r="AF49" s="66"/>
      <c r="AG49" s="66"/>
    </row>
    <row r="50" spans="1:33" ht="12.75">
      <c r="A50" s="250" t="s">
        <v>166</v>
      </c>
      <c r="B50" s="249">
        <v>16</v>
      </c>
      <c r="C50" s="71" t="s">
        <v>73</v>
      </c>
      <c r="D50" s="66" t="s">
        <v>117</v>
      </c>
      <c r="E50" s="69">
        <f>B22</f>
        <v>222</v>
      </c>
      <c r="F50" s="66" t="s">
        <v>118</v>
      </c>
      <c r="M50" s="7"/>
      <c r="N50" s="66"/>
      <c r="O50" s="66"/>
      <c r="V50" s="66"/>
      <c r="W50" s="66"/>
      <c r="X50" s="66"/>
      <c r="Y50" s="66"/>
      <c r="Z50" s="66"/>
      <c r="AA50" s="66"/>
      <c r="AB50" s="66"/>
      <c r="AC50" s="66"/>
      <c r="AD50" s="66"/>
      <c r="AE50" s="66"/>
      <c r="AF50" s="66"/>
      <c r="AG50" s="66"/>
    </row>
    <row r="51" spans="1:33" ht="15">
      <c r="A51" s="374" t="s">
        <v>151</v>
      </c>
      <c r="B51" s="374"/>
      <c r="C51" s="374"/>
      <c r="D51" s="66" t="s">
        <v>119</v>
      </c>
      <c r="E51" s="69">
        <f>2.8*(10^(-15))</f>
        <v>2.8E-15</v>
      </c>
      <c r="F51" s="66"/>
      <c r="M51" s="7"/>
      <c r="N51" s="66"/>
      <c r="O51" s="66"/>
      <c r="V51" s="66"/>
      <c r="W51" s="66"/>
      <c r="X51" s="66"/>
      <c r="AE51" s="66"/>
      <c r="AF51" s="66"/>
      <c r="AG51" s="66"/>
    </row>
    <row r="52" spans="1:33" ht="12.75">
      <c r="A52" s="324" t="s">
        <v>215</v>
      </c>
      <c r="B52" s="325">
        <v>2.5</v>
      </c>
      <c r="C52" s="66" t="s">
        <v>98</v>
      </c>
      <c r="D52" s="66"/>
      <c r="E52" s="66"/>
      <c r="F52" s="68"/>
      <c r="M52" s="222"/>
      <c r="N52" s="66"/>
      <c r="O52" s="66"/>
      <c r="V52" s="66"/>
      <c r="W52" s="66"/>
      <c r="X52" s="66"/>
      <c r="AE52" s="66"/>
      <c r="AF52" s="66"/>
      <c r="AG52" s="66"/>
    </row>
    <row r="53" spans="1:33" ht="12.75">
      <c r="A53" s="116" t="s">
        <v>177</v>
      </c>
      <c r="B53" s="256">
        <v>25</v>
      </c>
      <c r="C53" s="115" t="s">
        <v>84</v>
      </c>
      <c r="F53" s="68"/>
      <c r="M53" s="7"/>
      <c r="N53" s="66"/>
      <c r="O53" s="66"/>
      <c r="V53" s="66"/>
      <c r="W53" s="66"/>
      <c r="X53" s="66"/>
      <c r="AE53" s="66"/>
      <c r="AF53" s="66"/>
      <c r="AG53" s="66"/>
    </row>
    <row r="54" spans="1:13" ht="12.75">
      <c r="A54" s="116" t="s">
        <v>175</v>
      </c>
      <c r="B54" s="256">
        <v>250</v>
      </c>
      <c r="C54" s="116" t="s">
        <v>145</v>
      </c>
      <c r="F54" s="68"/>
      <c r="M54" s="7"/>
    </row>
    <row r="55" spans="1:33" ht="12.75">
      <c r="A55" s="116" t="s">
        <v>178</v>
      </c>
      <c r="B55" s="256">
        <v>8</v>
      </c>
      <c r="C55" s="114" t="s">
        <v>143</v>
      </c>
      <c r="M55" s="7"/>
      <c r="N55" s="66"/>
      <c r="O55" s="66"/>
      <c r="V55" s="66"/>
      <c r="W55" s="66"/>
      <c r="X55" s="66"/>
      <c r="AE55" s="66"/>
      <c r="AF55" s="66"/>
      <c r="AG55" s="66"/>
    </row>
    <row r="56" spans="1:33" ht="12.75">
      <c r="A56" s="135" t="s">
        <v>100</v>
      </c>
      <c r="B56" s="249">
        <v>2.5</v>
      </c>
      <c r="C56" s="135" t="s">
        <v>98</v>
      </c>
      <c r="M56" s="257"/>
      <c r="N56" s="66"/>
      <c r="O56" s="66"/>
      <c r="V56" s="66"/>
      <c r="W56" s="66"/>
      <c r="X56" s="66"/>
      <c r="AE56" s="66"/>
      <c r="AF56" s="66"/>
      <c r="AG56" s="66"/>
    </row>
    <row r="57" spans="1:13" ht="12.75">
      <c r="A57" s="71" t="s">
        <v>213</v>
      </c>
      <c r="B57" s="249">
        <v>49</v>
      </c>
      <c r="C57" s="67" t="s">
        <v>73</v>
      </c>
      <c r="M57" s="257"/>
    </row>
    <row r="58" spans="1:33" ht="12.75">
      <c r="A58" s="71" t="s">
        <v>214</v>
      </c>
      <c r="B58" s="249">
        <v>2</v>
      </c>
      <c r="C58" s="67" t="s">
        <v>207</v>
      </c>
      <c r="D58" s="66"/>
      <c r="E58" s="66"/>
      <c r="F58" s="66"/>
      <c r="M58" s="46"/>
      <c r="N58" s="66"/>
      <c r="O58" s="66"/>
      <c r="V58" s="66"/>
      <c r="W58" s="66"/>
      <c r="X58" s="66"/>
      <c r="AE58" s="66"/>
      <c r="AF58" s="66"/>
      <c r="AG58" s="66"/>
    </row>
    <row r="59" spans="1:33" ht="15">
      <c r="A59" s="389" t="s">
        <v>146</v>
      </c>
      <c r="B59" s="389"/>
      <c r="C59" s="389"/>
      <c r="D59" s="66"/>
      <c r="E59" s="66"/>
      <c r="F59" s="66"/>
      <c r="M59" s="257"/>
      <c r="N59" s="66"/>
      <c r="O59" s="66"/>
      <c r="V59" s="66"/>
      <c r="W59" s="66"/>
      <c r="X59" s="66"/>
      <c r="AE59" s="66"/>
      <c r="AF59" s="66"/>
      <c r="AG59" s="66"/>
    </row>
    <row r="60" spans="1:33" ht="12.75">
      <c r="A60" s="71" t="s">
        <v>216</v>
      </c>
      <c r="B60" s="249">
        <v>2.5</v>
      </c>
      <c r="C60" s="66" t="s">
        <v>98</v>
      </c>
      <c r="D60" s="66"/>
      <c r="E60" s="66"/>
      <c r="F60" s="66"/>
      <c r="M60" s="222"/>
      <c r="N60" s="66"/>
      <c r="O60" s="66"/>
      <c r="V60" s="66"/>
      <c r="W60" s="66"/>
      <c r="X60" s="66"/>
      <c r="AE60" s="66"/>
      <c r="AF60" s="66"/>
      <c r="AG60" s="66"/>
    </row>
    <row r="61" spans="1:33" ht="12.75">
      <c r="A61" s="116" t="s">
        <v>199</v>
      </c>
      <c r="B61" s="256">
        <v>25</v>
      </c>
      <c r="C61" s="115" t="s">
        <v>84</v>
      </c>
      <c r="D61" s="66"/>
      <c r="E61" s="66"/>
      <c r="F61" s="66"/>
      <c r="M61" s="222"/>
      <c r="N61" s="66"/>
      <c r="O61" s="66"/>
      <c r="V61" s="66"/>
      <c r="W61" s="66"/>
      <c r="X61" s="66"/>
      <c r="AE61" s="66"/>
      <c r="AF61" s="66"/>
      <c r="AG61" s="66"/>
    </row>
    <row r="62" spans="1:33" ht="12.75">
      <c r="A62" s="116" t="s">
        <v>176</v>
      </c>
      <c r="B62" s="256">
        <v>225</v>
      </c>
      <c r="C62" s="116" t="s">
        <v>145</v>
      </c>
      <c r="D62" s="66"/>
      <c r="E62" s="66"/>
      <c r="F62" s="66"/>
      <c r="M62" s="222"/>
      <c r="N62" s="66"/>
      <c r="O62" s="66"/>
      <c r="V62" s="66"/>
      <c r="W62" s="66"/>
      <c r="X62" s="66"/>
      <c r="AE62" s="66"/>
      <c r="AF62" s="66"/>
      <c r="AG62" s="66"/>
    </row>
    <row r="63" spans="1:33" ht="12.75">
      <c r="A63" s="116" t="s">
        <v>200</v>
      </c>
      <c r="B63" s="256">
        <v>8</v>
      </c>
      <c r="C63" s="114" t="s">
        <v>143</v>
      </c>
      <c r="D63" s="66"/>
      <c r="E63" s="66"/>
      <c r="F63" s="66"/>
      <c r="M63" s="222"/>
      <c r="N63" s="66"/>
      <c r="O63" s="66"/>
      <c r="V63" s="66"/>
      <c r="W63" s="66"/>
      <c r="X63" s="66"/>
      <c r="AE63" s="66"/>
      <c r="AF63" s="66"/>
      <c r="AG63" s="66"/>
    </row>
    <row r="64" spans="1:33" ht="12.75">
      <c r="A64" s="71" t="s">
        <v>97</v>
      </c>
      <c r="B64" s="249">
        <v>2.5</v>
      </c>
      <c r="C64" s="135" t="s">
        <v>98</v>
      </c>
      <c r="D64" s="66"/>
      <c r="E64" s="66"/>
      <c r="F64" s="66"/>
      <c r="M64" s="66"/>
      <c r="N64" s="66"/>
      <c r="O64" s="66"/>
      <c r="V64" s="66"/>
      <c r="W64" s="66"/>
      <c r="X64" s="66"/>
      <c r="AE64" s="66"/>
      <c r="AF64" s="66"/>
      <c r="AG64" s="66"/>
    </row>
    <row r="65" spans="1:33" ht="12.75">
      <c r="A65" s="71" t="s">
        <v>201</v>
      </c>
      <c r="B65" s="249">
        <v>49</v>
      </c>
      <c r="C65" s="67" t="s">
        <v>73</v>
      </c>
      <c r="D65" s="66"/>
      <c r="E65" s="66"/>
      <c r="F65" s="66"/>
      <c r="M65" s="66"/>
      <c r="N65" s="66"/>
      <c r="O65" s="66"/>
      <c r="V65" s="66"/>
      <c r="W65" s="66"/>
      <c r="X65" s="66"/>
      <c r="AE65" s="66"/>
      <c r="AF65" s="66"/>
      <c r="AG65" s="66"/>
    </row>
    <row r="66" spans="1:33" ht="12.75">
      <c r="A66" s="71" t="s">
        <v>202</v>
      </c>
      <c r="B66" s="249">
        <v>2</v>
      </c>
      <c r="C66" s="67" t="s">
        <v>207</v>
      </c>
      <c r="D66" s="66"/>
      <c r="E66" s="66"/>
      <c r="F66" s="66"/>
      <c r="M66" s="66"/>
      <c r="N66" s="66"/>
      <c r="O66" s="66"/>
      <c r="V66" s="66"/>
      <c r="W66" s="66"/>
      <c r="X66" s="66"/>
      <c r="AE66" s="66"/>
      <c r="AF66" s="66"/>
      <c r="AG66" s="66"/>
    </row>
    <row r="67" spans="1:33" ht="15">
      <c r="A67" s="390" t="s">
        <v>144</v>
      </c>
      <c r="B67" s="390"/>
      <c r="C67" s="390"/>
      <c r="D67" s="66"/>
      <c r="E67" s="66"/>
      <c r="F67" s="66"/>
      <c r="M67" s="66"/>
      <c r="N67" s="66"/>
      <c r="O67" s="66"/>
      <c r="V67" s="66"/>
      <c r="W67" s="66"/>
      <c r="X67" s="66"/>
      <c r="AE67" s="66"/>
      <c r="AF67" s="66"/>
      <c r="AG67" s="66"/>
    </row>
    <row r="68" spans="1:33" ht="12.75">
      <c r="A68" s="71" t="s">
        <v>217</v>
      </c>
      <c r="B68" s="249">
        <v>2.5</v>
      </c>
      <c r="C68" s="66" t="s">
        <v>98</v>
      </c>
      <c r="D68" s="66"/>
      <c r="E68" s="66"/>
      <c r="F68" s="66"/>
      <c r="M68" s="66"/>
      <c r="N68" s="66"/>
      <c r="O68" s="66"/>
      <c r="V68" s="66"/>
      <c r="W68" s="66"/>
      <c r="X68" s="66"/>
      <c r="AE68" s="66"/>
      <c r="AF68" s="66"/>
      <c r="AG68" s="66"/>
    </row>
    <row r="69" spans="1:33" ht="12.75">
      <c r="A69" s="116" t="s">
        <v>203</v>
      </c>
      <c r="B69" s="256">
        <v>25</v>
      </c>
      <c r="C69" s="115" t="s">
        <v>84</v>
      </c>
      <c r="D69" s="66"/>
      <c r="E69" s="66"/>
      <c r="F69" s="66"/>
      <c r="M69" s="66"/>
      <c r="N69" s="66"/>
      <c r="O69" s="66"/>
      <c r="V69" s="66"/>
      <c r="W69" s="66"/>
      <c r="X69" s="66"/>
      <c r="AE69" s="66"/>
      <c r="AF69" s="66"/>
      <c r="AG69" s="66"/>
    </row>
    <row r="70" spans="1:33" ht="12.75">
      <c r="A70" s="116" t="s">
        <v>169</v>
      </c>
      <c r="B70" s="256">
        <v>250</v>
      </c>
      <c r="C70" s="116" t="s">
        <v>145</v>
      </c>
      <c r="D70" s="66"/>
      <c r="E70" s="66"/>
      <c r="F70" s="66"/>
      <c r="M70" s="66"/>
      <c r="N70" s="66"/>
      <c r="O70" s="66"/>
      <c r="V70" s="66"/>
      <c r="W70" s="66"/>
      <c r="X70" s="66"/>
      <c r="AE70" s="66"/>
      <c r="AF70" s="66"/>
      <c r="AG70" s="66"/>
    </row>
    <row r="71" spans="1:33" ht="12.75">
      <c r="A71" s="116" t="s">
        <v>204</v>
      </c>
      <c r="B71" s="256">
        <v>8</v>
      </c>
      <c r="C71" s="114" t="s">
        <v>143</v>
      </c>
      <c r="D71" s="66"/>
      <c r="E71" s="66"/>
      <c r="F71" s="66"/>
      <c r="M71" s="66"/>
      <c r="N71" s="66"/>
      <c r="O71" s="66"/>
      <c r="V71" s="66"/>
      <c r="W71" s="66"/>
      <c r="X71" s="66"/>
      <c r="AE71" s="66"/>
      <c r="AF71" s="66"/>
      <c r="AG71" s="66"/>
    </row>
    <row r="72" spans="1:33" ht="12.75">
      <c r="A72" s="71" t="s">
        <v>99</v>
      </c>
      <c r="B72" s="249">
        <v>2.5</v>
      </c>
      <c r="C72" s="135" t="s">
        <v>98</v>
      </c>
      <c r="D72" s="66"/>
      <c r="E72" s="66"/>
      <c r="F72" s="66"/>
      <c r="M72" s="66"/>
      <c r="N72" s="66"/>
      <c r="O72" s="66"/>
      <c r="V72" s="66"/>
      <c r="W72" s="66"/>
      <c r="X72" s="66"/>
      <c r="AE72" s="66"/>
      <c r="AF72" s="66"/>
      <c r="AG72" s="66"/>
    </row>
    <row r="73" spans="1:33" ht="12.75">
      <c r="A73" s="71" t="s">
        <v>205</v>
      </c>
      <c r="B73" s="249">
        <v>49</v>
      </c>
      <c r="C73" s="67" t="s">
        <v>73</v>
      </c>
      <c r="D73" s="66"/>
      <c r="E73" s="66"/>
      <c r="F73" s="66"/>
      <c r="M73" s="66"/>
      <c r="N73" s="66"/>
      <c r="O73" s="66"/>
      <c r="V73" s="66"/>
      <c r="W73" s="66"/>
      <c r="X73" s="66"/>
      <c r="AE73" s="66"/>
      <c r="AF73" s="66"/>
      <c r="AG73" s="66"/>
    </row>
    <row r="74" spans="1:33" ht="12.75">
      <c r="A74" s="71" t="s">
        <v>206</v>
      </c>
      <c r="B74" s="249">
        <v>3</v>
      </c>
      <c r="C74" s="67" t="s">
        <v>207</v>
      </c>
      <c r="D74" s="66"/>
      <c r="E74" s="66"/>
      <c r="F74" s="66"/>
      <c r="M74" s="66"/>
      <c r="N74" s="66"/>
      <c r="O74" s="66"/>
      <c r="V74" s="66"/>
      <c r="W74" s="66"/>
      <c r="X74" s="66"/>
      <c r="AE74" s="66"/>
      <c r="AF74" s="66"/>
      <c r="AG74" s="66"/>
    </row>
    <row r="75" spans="4:33" ht="12.75">
      <c r="D75" s="66"/>
      <c r="E75" s="66"/>
      <c r="F75" s="66"/>
      <c r="M75" s="66"/>
      <c r="N75" s="66"/>
      <c r="O75" s="66"/>
      <c r="V75" s="66"/>
      <c r="W75" s="66"/>
      <c r="X75" s="66"/>
      <c r="AE75" s="66"/>
      <c r="AF75" s="66"/>
      <c r="AG75" s="66"/>
    </row>
    <row r="76" spans="4:33" ht="12.75">
      <c r="D76" s="66"/>
      <c r="E76" s="66"/>
      <c r="F76" s="66"/>
      <c r="M76" s="66"/>
      <c r="N76" s="66"/>
      <c r="O76" s="66"/>
      <c r="V76" s="66"/>
      <c r="W76" s="66"/>
      <c r="X76" s="66"/>
      <c r="AE76" s="66"/>
      <c r="AF76" s="66"/>
      <c r="AG76" s="66"/>
    </row>
    <row r="77" spans="4:33" ht="12.75">
      <c r="D77" s="66"/>
      <c r="E77" s="66"/>
      <c r="F77" s="66"/>
      <c r="M77" s="66"/>
      <c r="N77" s="66"/>
      <c r="O77" s="66"/>
      <c r="V77" s="66"/>
      <c r="W77" s="66"/>
      <c r="X77" s="66"/>
      <c r="AE77" s="66"/>
      <c r="AF77" s="66"/>
      <c r="AG77" s="66"/>
    </row>
    <row r="78" spans="4:33" ht="12.75">
      <c r="D78" s="66"/>
      <c r="E78" s="66"/>
      <c r="F78" s="66"/>
      <c r="M78" s="66"/>
      <c r="N78" s="66"/>
      <c r="O78" s="66"/>
      <c r="V78" s="66"/>
      <c r="W78" s="66"/>
      <c r="X78" s="66"/>
      <c r="AE78" s="66"/>
      <c r="AF78" s="66"/>
      <c r="AG78" s="66"/>
    </row>
    <row r="79" spans="4:33" ht="12.75">
      <c r="D79" s="66"/>
      <c r="E79" s="66"/>
      <c r="F79" s="66"/>
      <c r="M79" s="66"/>
      <c r="N79" s="66"/>
      <c r="O79" s="66"/>
      <c r="V79" s="66"/>
      <c r="W79" s="66"/>
      <c r="X79" s="66"/>
      <c r="AE79" s="66"/>
      <c r="AF79" s="66"/>
      <c r="AG79" s="66"/>
    </row>
    <row r="80" spans="4:33" ht="12.75">
      <c r="D80" s="66"/>
      <c r="E80" s="66"/>
      <c r="F80" s="66"/>
      <c r="M80" s="66"/>
      <c r="N80" s="66"/>
      <c r="O80" s="66"/>
      <c r="V80" s="66"/>
      <c r="W80" s="66"/>
      <c r="X80" s="66"/>
      <c r="AE80" s="66"/>
      <c r="AF80" s="66"/>
      <c r="AG80" s="66"/>
    </row>
    <row r="81" spans="4:33" ht="12.75">
      <c r="D81" s="66"/>
      <c r="E81" s="66"/>
      <c r="F81" s="66"/>
      <c r="M81" s="66"/>
      <c r="N81" s="66"/>
      <c r="O81" s="66"/>
      <c r="V81" s="66"/>
      <c r="W81" s="66"/>
      <c r="X81" s="66"/>
      <c r="AE81" s="66"/>
      <c r="AF81" s="66"/>
      <c r="AG81" s="66"/>
    </row>
    <row r="82" spans="4:33" ht="12.75">
      <c r="D82" s="66"/>
      <c r="E82" s="66"/>
      <c r="F82" s="66"/>
      <c r="M82" s="66"/>
      <c r="N82" s="66"/>
      <c r="O82" s="66"/>
      <c r="V82" s="66"/>
      <c r="W82" s="66"/>
      <c r="X82" s="66"/>
      <c r="AE82" s="66"/>
      <c r="AF82" s="66"/>
      <c r="AG82" s="66"/>
    </row>
    <row r="83" spans="4:33" ht="12.75">
      <c r="D83" s="66"/>
      <c r="E83" s="66"/>
      <c r="F83" s="66"/>
      <c r="M83" s="66"/>
      <c r="N83" s="66"/>
      <c r="O83" s="66"/>
      <c r="V83" s="66"/>
      <c r="W83" s="66"/>
      <c r="X83" s="66"/>
      <c r="AE83" s="66"/>
      <c r="AF83" s="66"/>
      <c r="AG83" s="66"/>
    </row>
    <row r="84" spans="4:33" ht="12.75">
      <c r="D84" s="66"/>
      <c r="E84" s="66"/>
      <c r="F84" s="66"/>
      <c r="M84" s="66"/>
      <c r="N84" s="66"/>
      <c r="O84" s="66"/>
      <c r="V84" s="66"/>
      <c r="W84" s="66"/>
      <c r="X84" s="66"/>
      <c r="AE84" s="66"/>
      <c r="AF84" s="66"/>
      <c r="AG84" s="66"/>
    </row>
    <row r="85" spans="4:33" ht="12.75">
      <c r="D85" s="66"/>
      <c r="E85" s="66"/>
      <c r="F85" s="66"/>
      <c r="M85" s="66"/>
      <c r="N85" s="66"/>
      <c r="O85" s="66"/>
      <c r="V85" s="66"/>
      <c r="W85" s="66"/>
      <c r="X85" s="66"/>
      <c r="AE85" s="66"/>
      <c r="AF85" s="66"/>
      <c r="AG85" s="66"/>
    </row>
    <row r="86" spans="4:33" ht="12.75">
      <c r="D86" s="66"/>
      <c r="E86" s="66"/>
      <c r="F86" s="66"/>
      <c r="M86" s="66"/>
      <c r="N86" s="66"/>
      <c r="O86" s="66"/>
      <c r="V86" s="66"/>
      <c r="W86" s="66"/>
      <c r="X86" s="66"/>
      <c r="AE86" s="66"/>
      <c r="AF86" s="66"/>
      <c r="AG86" s="66"/>
    </row>
    <row r="87" spans="4:33" ht="12.75">
      <c r="D87" s="66"/>
      <c r="E87" s="66"/>
      <c r="F87" s="66"/>
      <c r="M87" s="66"/>
      <c r="N87" s="66"/>
      <c r="O87" s="66"/>
      <c r="V87" s="66"/>
      <c r="W87" s="66"/>
      <c r="X87" s="66"/>
      <c r="AE87" s="66"/>
      <c r="AF87" s="66"/>
      <c r="AG87" s="66"/>
    </row>
    <row r="88" spans="4:33" ht="12.75">
      <c r="D88" s="66"/>
      <c r="E88" s="66"/>
      <c r="F88" s="66"/>
      <c r="M88" s="66"/>
      <c r="N88" s="66"/>
      <c r="O88" s="66"/>
      <c r="V88" s="66"/>
      <c r="W88" s="66"/>
      <c r="X88" s="66"/>
      <c r="AE88" s="66"/>
      <c r="AF88" s="66"/>
      <c r="AG88" s="66"/>
    </row>
    <row r="89" spans="4:33" ht="12.75">
      <c r="D89" s="66"/>
      <c r="E89" s="66"/>
      <c r="F89" s="66"/>
      <c r="M89" s="66"/>
      <c r="N89" s="66"/>
      <c r="O89" s="66"/>
      <c r="V89" s="66"/>
      <c r="W89" s="66"/>
      <c r="X89" s="66"/>
      <c r="AE89" s="66"/>
      <c r="AF89" s="66"/>
      <c r="AG89" s="66"/>
    </row>
    <row r="90" spans="4:33" ht="12.75">
      <c r="D90" s="66"/>
      <c r="E90" s="66"/>
      <c r="F90" s="66"/>
      <c r="M90" s="66"/>
      <c r="N90" s="66"/>
      <c r="O90" s="66"/>
      <c r="V90" s="66"/>
      <c r="W90" s="66"/>
      <c r="X90" s="66"/>
      <c r="AE90" s="66"/>
      <c r="AF90" s="66"/>
      <c r="AG90" s="66"/>
    </row>
    <row r="91" spans="4:33" ht="12.75">
      <c r="D91" s="66"/>
      <c r="E91" s="66"/>
      <c r="F91" s="66"/>
      <c r="M91" s="66"/>
      <c r="N91" s="66"/>
      <c r="O91" s="66"/>
      <c r="V91" s="66"/>
      <c r="W91" s="66"/>
      <c r="X91" s="66"/>
      <c r="AE91" s="66"/>
      <c r="AF91" s="66"/>
      <c r="AG91" s="66"/>
    </row>
    <row r="92" spans="4:33" ht="12.75">
      <c r="D92" s="66"/>
      <c r="E92" s="66"/>
      <c r="F92" s="66"/>
      <c r="M92" s="66"/>
      <c r="N92" s="66"/>
      <c r="O92" s="66"/>
      <c r="V92" s="66"/>
      <c r="W92" s="66"/>
      <c r="X92" s="66"/>
      <c r="AE92" s="66"/>
      <c r="AF92" s="66"/>
      <c r="AG92" s="66"/>
    </row>
    <row r="93" spans="4:33" ht="12.75">
      <c r="D93" s="66"/>
      <c r="E93" s="66"/>
      <c r="F93" s="66"/>
      <c r="M93" s="66"/>
      <c r="N93" s="66"/>
      <c r="O93" s="66"/>
      <c r="V93" s="66"/>
      <c r="W93" s="66"/>
      <c r="X93" s="66"/>
      <c r="AE93" s="66"/>
      <c r="AF93" s="66"/>
      <c r="AG93" s="66"/>
    </row>
    <row r="94" spans="4:33" ht="12.75">
      <c r="D94" s="66"/>
      <c r="E94" s="66"/>
      <c r="F94" s="66"/>
      <c r="M94" s="66"/>
      <c r="N94" s="66"/>
      <c r="O94" s="66"/>
      <c r="V94" s="66"/>
      <c r="W94" s="66"/>
      <c r="X94" s="66"/>
      <c r="AE94" s="66"/>
      <c r="AF94" s="66"/>
      <c r="AG94" s="66"/>
    </row>
    <row r="95" spans="4:33" ht="12.75">
      <c r="D95" s="66"/>
      <c r="E95" s="66"/>
      <c r="F95" s="66"/>
      <c r="M95" s="66"/>
      <c r="N95" s="66"/>
      <c r="O95" s="66"/>
      <c r="V95" s="66"/>
      <c r="W95" s="66"/>
      <c r="X95" s="66"/>
      <c r="AE95" s="66"/>
      <c r="AF95" s="66"/>
      <c r="AG95" s="66"/>
    </row>
    <row r="96" spans="4:33" ht="12.75">
      <c r="D96" s="66"/>
      <c r="E96" s="66"/>
      <c r="F96" s="66"/>
      <c r="M96" s="66"/>
      <c r="N96" s="66"/>
      <c r="O96" s="66"/>
      <c r="V96" s="66"/>
      <c r="W96" s="66"/>
      <c r="X96" s="66"/>
      <c r="AE96" s="66"/>
      <c r="AF96" s="66"/>
      <c r="AG96" s="66"/>
    </row>
    <row r="97" spans="4:33" ht="12.75">
      <c r="D97" s="66"/>
      <c r="E97" s="66"/>
      <c r="F97" s="66"/>
      <c r="M97" s="66"/>
      <c r="N97" s="66"/>
      <c r="O97" s="66"/>
      <c r="V97" s="66"/>
      <c r="W97" s="66"/>
      <c r="X97" s="66"/>
      <c r="AE97" s="66"/>
      <c r="AF97" s="66"/>
      <c r="AG97" s="66"/>
    </row>
    <row r="98" spans="4:33" ht="12.75">
      <c r="D98" s="66"/>
      <c r="E98" s="66"/>
      <c r="F98" s="66"/>
      <c r="M98" s="66"/>
      <c r="N98" s="66"/>
      <c r="O98" s="66"/>
      <c r="V98" s="66"/>
      <c r="W98" s="66"/>
      <c r="X98" s="66"/>
      <c r="AE98" s="66"/>
      <c r="AF98" s="66"/>
      <c r="AG98" s="66"/>
    </row>
    <row r="99" spans="4:33" ht="12.75">
      <c r="D99" s="66"/>
      <c r="E99" s="66"/>
      <c r="F99" s="66"/>
      <c r="M99" s="66"/>
      <c r="N99" s="66"/>
      <c r="O99" s="66"/>
      <c r="V99" s="66"/>
      <c r="W99" s="66"/>
      <c r="X99" s="66"/>
      <c r="AE99" s="66"/>
      <c r="AF99" s="66"/>
      <c r="AG99" s="66"/>
    </row>
    <row r="100" spans="4:33" ht="12.75">
      <c r="D100" s="66"/>
      <c r="E100" s="66"/>
      <c r="F100" s="66"/>
      <c r="M100" s="66"/>
      <c r="N100" s="66"/>
      <c r="O100" s="66"/>
      <c r="V100" s="66"/>
      <c r="W100" s="66"/>
      <c r="X100" s="66"/>
      <c r="AE100" s="66"/>
      <c r="AF100" s="66"/>
      <c r="AG100" s="66"/>
    </row>
    <row r="101" spans="4:33" ht="12.75">
      <c r="D101" s="66"/>
      <c r="E101" s="66"/>
      <c r="F101" s="66"/>
      <c r="M101" s="66"/>
      <c r="N101" s="66"/>
      <c r="O101" s="66"/>
      <c r="V101" s="66"/>
      <c r="W101" s="66"/>
      <c r="X101" s="66"/>
      <c r="AE101" s="66"/>
      <c r="AF101" s="66"/>
      <c r="AG101" s="66"/>
    </row>
    <row r="102" spans="4:33" ht="12.75">
      <c r="D102" s="66"/>
      <c r="E102" s="66"/>
      <c r="F102" s="66"/>
      <c r="M102" s="66"/>
      <c r="N102" s="66"/>
      <c r="O102" s="66"/>
      <c r="V102" s="66"/>
      <c r="W102" s="66"/>
      <c r="X102" s="66"/>
      <c r="AE102" s="66"/>
      <c r="AF102" s="66"/>
      <c r="AG102" s="66"/>
    </row>
    <row r="103" spans="4:33" ht="12.75">
      <c r="D103" s="66"/>
      <c r="E103" s="66"/>
      <c r="F103" s="66"/>
      <c r="M103" s="66"/>
      <c r="N103" s="66"/>
      <c r="O103" s="66"/>
      <c r="V103" s="66"/>
      <c r="W103" s="66"/>
      <c r="X103" s="66"/>
      <c r="AE103" s="66"/>
      <c r="AF103" s="66"/>
      <c r="AG103" s="66"/>
    </row>
    <row r="104" spans="4:33" ht="12.75">
      <c r="D104" s="66"/>
      <c r="E104" s="66"/>
      <c r="F104" s="66"/>
      <c r="M104" s="66"/>
      <c r="N104" s="66"/>
      <c r="O104" s="66"/>
      <c r="V104" s="66"/>
      <c r="W104" s="66"/>
      <c r="X104" s="66"/>
      <c r="AE104" s="66"/>
      <c r="AF104" s="66"/>
      <c r="AG104" s="66"/>
    </row>
    <row r="105" spans="4:33" ht="12.75">
      <c r="D105" s="66"/>
      <c r="E105" s="66"/>
      <c r="F105" s="66"/>
      <c r="M105" s="66"/>
      <c r="N105" s="66"/>
      <c r="O105" s="66"/>
      <c r="V105" s="66"/>
      <c r="W105" s="66"/>
      <c r="X105" s="66"/>
      <c r="AE105" s="66"/>
      <c r="AF105" s="66"/>
      <c r="AG105" s="66"/>
    </row>
    <row r="106" spans="4:33" ht="12.75">
      <c r="D106" s="66"/>
      <c r="E106" s="66"/>
      <c r="F106" s="66"/>
      <c r="M106" s="66"/>
      <c r="N106" s="66"/>
      <c r="O106" s="66"/>
      <c r="V106" s="66"/>
      <c r="W106" s="66"/>
      <c r="X106" s="66"/>
      <c r="AE106" s="66"/>
      <c r="AF106" s="66"/>
      <c r="AG106" s="66"/>
    </row>
    <row r="107" spans="4:33" ht="12.75">
      <c r="D107" s="66"/>
      <c r="E107" s="66"/>
      <c r="F107" s="66"/>
      <c r="M107" s="66"/>
      <c r="N107" s="66"/>
      <c r="O107" s="66"/>
      <c r="V107" s="66"/>
      <c r="W107" s="66"/>
      <c r="X107" s="66"/>
      <c r="AE107" s="66"/>
      <c r="AF107" s="66"/>
      <c r="AG107" s="66"/>
    </row>
    <row r="108" spans="4:33" ht="12.75">
      <c r="D108" s="66"/>
      <c r="E108" s="66"/>
      <c r="F108" s="66"/>
      <c r="M108" s="66"/>
      <c r="N108" s="66"/>
      <c r="O108" s="66"/>
      <c r="V108" s="66"/>
      <c r="W108" s="66"/>
      <c r="X108" s="66"/>
      <c r="AE108" s="66"/>
      <c r="AF108" s="66"/>
      <c r="AG108" s="66"/>
    </row>
    <row r="109" spans="4:33" ht="12.75">
      <c r="D109" s="66"/>
      <c r="E109" s="66"/>
      <c r="F109" s="66"/>
      <c r="M109" s="66"/>
      <c r="N109" s="66"/>
      <c r="O109" s="66"/>
      <c r="V109" s="66"/>
      <c r="W109" s="66"/>
      <c r="X109" s="66"/>
      <c r="AE109" s="66"/>
      <c r="AF109" s="66"/>
      <c r="AG109" s="66"/>
    </row>
    <row r="110" spans="4:33" ht="12.75">
      <c r="D110" s="66"/>
      <c r="E110" s="66"/>
      <c r="F110" s="66"/>
      <c r="M110" s="66"/>
      <c r="N110" s="66"/>
      <c r="O110" s="66"/>
      <c r="V110" s="66"/>
      <c r="W110" s="66"/>
      <c r="X110" s="66"/>
      <c r="AE110" s="66"/>
      <c r="AF110" s="66"/>
      <c r="AG110" s="66"/>
    </row>
    <row r="111" spans="4:33" ht="12.75">
      <c r="D111" s="66"/>
      <c r="E111" s="66"/>
      <c r="F111" s="66"/>
      <c r="M111" s="66"/>
      <c r="N111" s="66"/>
      <c r="O111" s="66"/>
      <c r="V111" s="66"/>
      <c r="W111" s="66"/>
      <c r="X111" s="66"/>
      <c r="AE111" s="66"/>
      <c r="AF111" s="66"/>
      <c r="AG111" s="66"/>
    </row>
    <row r="112" spans="4:33" ht="12.75">
      <c r="D112" s="66"/>
      <c r="E112" s="66"/>
      <c r="F112" s="66"/>
      <c r="M112" s="66"/>
      <c r="N112" s="66"/>
      <c r="O112" s="66"/>
      <c r="V112" s="66"/>
      <c r="W112" s="66"/>
      <c r="X112" s="66"/>
      <c r="AE112" s="66"/>
      <c r="AF112" s="66"/>
      <c r="AG112" s="66"/>
    </row>
    <row r="113" spans="4:33" ht="12.75">
      <c r="D113" s="66"/>
      <c r="E113" s="66"/>
      <c r="F113" s="66"/>
      <c r="M113" s="66"/>
      <c r="N113" s="66"/>
      <c r="O113" s="66"/>
      <c r="V113" s="66"/>
      <c r="W113" s="66"/>
      <c r="X113" s="66"/>
      <c r="AE113" s="66"/>
      <c r="AF113" s="66"/>
      <c r="AG113" s="66"/>
    </row>
    <row r="114" spans="4:33" ht="12.75">
      <c r="D114" s="66"/>
      <c r="E114" s="66"/>
      <c r="F114" s="66"/>
      <c r="M114" s="66"/>
      <c r="N114" s="66"/>
      <c r="O114" s="66"/>
      <c r="V114" s="66"/>
      <c r="W114" s="66"/>
      <c r="X114" s="66"/>
      <c r="AE114" s="66"/>
      <c r="AF114" s="66"/>
      <c r="AG114" s="66"/>
    </row>
    <row r="115" spans="4:33" ht="12.75">
      <c r="D115" s="66"/>
      <c r="E115" s="66"/>
      <c r="F115" s="66"/>
      <c r="M115" s="66"/>
      <c r="N115" s="66"/>
      <c r="O115" s="66"/>
      <c r="V115" s="66"/>
      <c r="W115" s="66"/>
      <c r="X115" s="66"/>
      <c r="AE115" s="66"/>
      <c r="AF115" s="66"/>
      <c r="AG115" s="66"/>
    </row>
    <row r="116" spans="4:33" ht="12.75">
      <c r="D116" s="66"/>
      <c r="E116" s="66"/>
      <c r="F116" s="66"/>
      <c r="M116" s="66"/>
      <c r="N116" s="66"/>
      <c r="O116" s="66"/>
      <c r="V116" s="66"/>
      <c r="W116" s="66"/>
      <c r="X116" s="66"/>
      <c r="AE116" s="66"/>
      <c r="AF116" s="66"/>
      <c r="AG116" s="66"/>
    </row>
    <row r="117" spans="4:33" ht="12.75">
      <c r="D117" s="66"/>
      <c r="E117" s="66"/>
      <c r="F117" s="66"/>
      <c r="M117" s="66"/>
      <c r="N117" s="66"/>
      <c r="O117" s="66"/>
      <c r="V117" s="66"/>
      <c r="W117" s="66"/>
      <c r="X117" s="66"/>
      <c r="AE117" s="66"/>
      <c r="AF117" s="66"/>
      <c r="AG117" s="66"/>
    </row>
    <row r="118" spans="4:33" ht="12.75">
      <c r="D118" s="66"/>
      <c r="E118" s="66"/>
      <c r="F118" s="66"/>
      <c r="M118" s="66"/>
      <c r="N118" s="66"/>
      <c r="O118" s="66"/>
      <c r="V118" s="66"/>
      <c r="W118" s="66"/>
      <c r="X118" s="66"/>
      <c r="AE118" s="66"/>
      <c r="AF118" s="66"/>
      <c r="AG118" s="66"/>
    </row>
    <row r="119" spans="4:33" ht="12.75">
      <c r="D119" s="66"/>
      <c r="E119" s="66"/>
      <c r="F119" s="66"/>
      <c r="M119" s="66"/>
      <c r="N119" s="66"/>
      <c r="O119" s="66"/>
      <c r="V119" s="66"/>
      <c r="W119" s="66"/>
      <c r="X119" s="66"/>
      <c r="AE119" s="66"/>
      <c r="AF119" s="66"/>
      <c r="AG119" s="66"/>
    </row>
    <row r="120" spans="4:33" ht="12.75">
      <c r="D120" s="66"/>
      <c r="E120" s="66"/>
      <c r="F120" s="66"/>
      <c r="M120" s="66"/>
      <c r="N120" s="66"/>
      <c r="O120" s="66"/>
      <c r="V120" s="66"/>
      <c r="W120" s="66"/>
      <c r="X120" s="66"/>
      <c r="AE120" s="66"/>
      <c r="AF120" s="66"/>
      <c r="AG120" s="66"/>
    </row>
    <row r="121" spans="4:33" ht="12.75">
      <c r="D121" s="66"/>
      <c r="E121" s="66"/>
      <c r="F121" s="66"/>
      <c r="M121" s="66"/>
      <c r="N121" s="66"/>
      <c r="O121" s="66"/>
      <c r="V121" s="66"/>
      <c r="W121" s="66"/>
      <c r="X121" s="66"/>
      <c r="AE121" s="66"/>
      <c r="AF121" s="66"/>
      <c r="AG121" s="66"/>
    </row>
    <row r="122" spans="4:33" ht="12.75">
      <c r="D122" s="66"/>
      <c r="E122" s="66"/>
      <c r="F122" s="66"/>
      <c r="M122" s="66"/>
      <c r="N122" s="66"/>
      <c r="O122" s="66"/>
      <c r="V122" s="66"/>
      <c r="W122" s="66"/>
      <c r="X122" s="66"/>
      <c r="AE122" s="66"/>
      <c r="AF122" s="66"/>
      <c r="AG122" s="66"/>
    </row>
    <row r="123" spans="4:33" ht="12.75">
      <c r="D123" s="66"/>
      <c r="E123" s="66"/>
      <c r="F123" s="66"/>
      <c r="M123" s="66"/>
      <c r="N123" s="66"/>
      <c r="O123" s="66"/>
      <c r="V123" s="66"/>
      <c r="W123" s="66"/>
      <c r="X123" s="66"/>
      <c r="AE123" s="66"/>
      <c r="AF123" s="66"/>
      <c r="AG123" s="66"/>
    </row>
    <row r="124" spans="4:33" ht="12.75">
      <c r="D124" s="66"/>
      <c r="E124" s="66"/>
      <c r="F124" s="66"/>
      <c r="M124" s="66"/>
      <c r="N124" s="66"/>
      <c r="O124" s="66"/>
      <c r="V124" s="66"/>
      <c r="W124" s="66"/>
      <c r="X124" s="66"/>
      <c r="AE124" s="66"/>
      <c r="AF124" s="66"/>
      <c r="AG124" s="66"/>
    </row>
    <row r="125" spans="4:33" ht="12.75">
      <c r="D125" s="66"/>
      <c r="E125" s="66"/>
      <c r="F125" s="66"/>
      <c r="M125" s="66"/>
      <c r="N125" s="66"/>
      <c r="O125" s="66"/>
      <c r="V125" s="66"/>
      <c r="W125" s="66"/>
      <c r="X125" s="66"/>
      <c r="AE125" s="66"/>
      <c r="AF125" s="66"/>
      <c r="AG125" s="66"/>
    </row>
    <row r="126" spans="4:33" ht="12.75">
      <c r="D126" s="66"/>
      <c r="E126" s="66"/>
      <c r="F126" s="66"/>
      <c r="M126" s="66"/>
      <c r="N126" s="66"/>
      <c r="O126" s="66"/>
      <c r="V126" s="66"/>
      <c r="W126" s="66"/>
      <c r="X126" s="66"/>
      <c r="AE126" s="66"/>
      <c r="AF126" s="66"/>
      <c r="AG126" s="66"/>
    </row>
    <row r="127" spans="1:33" ht="12.75">
      <c r="A127" s="81"/>
      <c r="B127" s="79"/>
      <c r="C127" s="81"/>
      <c r="D127" s="66"/>
      <c r="E127" s="66"/>
      <c r="F127" s="66"/>
      <c r="M127" s="66"/>
      <c r="N127" s="66"/>
      <c r="O127" s="66"/>
      <c r="V127" s="66"/>
      <c r="W127" s="66"/>
      <c r="X127" s="66"/>
      <c r="AE127" s="66"/>
      <c r="AF127" s="66"/>
      <c r="AG127" s="66"/>
    </row>
    <row r="128" spans="1:33" ht="12.75">
      <c r="A128" s="81"/>
      <c r="B128" s="80"/>
      <c r="C128" s="81"/>
      <c r="D128" s="66"/>
      <c r="E128" s="66"/>
      <c r="F128" s="66"/>
      <c r="M128" s="66"/>
      <c r="N128" s="66"/>
      <c r="O128" s="66"/>
      <c r="V128" s="66"/>
      <c r="W128" s="66"/>
      <c r="X128" s="66"/>
      <c r="AE128" s="66"/>
      <c r="AF128" s="66"/>
      <c r="AG128" s="66"/>
    </row>
    <row r="129" spans="1:33" ht="12.75">
      <c r="A129" s="81"/>
      <c r="B129" s="80"/>
      <c r="C129" s="81"/>
      <c r="D129" s="66"/>
      <c r="E129" s="66"/>
      <c r="F129" s="66"/>
      <c r="M129" s="66"/>
      <c r="N129" s="66"/>
      <c r="O129" s="66"/>
      <c r="V129" s="66"/>
      <c r="W129" s="66"/>
      <c r="X129" s="66"/>
      <c r="AE129" s="66"/>
      <c r="AF129" s="66"/>
      <c r="AG129" s="66"/>
    </row>
    <row r="130" spans="1:33" ht="12.75">
      <c r="A130" s="72"/>
      <c r="B130" s="72"/>
      <c r="C130" s="72"/>
      <c r="D130" s="66"/>
      <c r="E130" s="66"/>
      <c r="F130" s="66"/>
      <c r="M130" s="66"/>
      <c r="N130" s="66"/>
      <c r="O130" s="66"/>
      <c r="V130" s="66"/>
      <c r="W130" s="66"/>
      <c r="X130" s="66"/>
      <c r="AE130" s="66"/>
      <c r="AF130" s="66"/>
      <c r="AG130" s="66"/>
    </row>
    <row r="131" spans="4:33" ht="12.75">
      <c r="D131" s="66"/>
      <c r="E131" s="66"/>
      <c r="F131" s="66"/>
      <c r="M131" s="66"/>
      <c r="N131" s="66"/>
      <c r="O131" s="66"/>
      <c r="V131" s="66"/>
      <c r="W131" s="66"/>
      <c r="X131" s="66"/>
      <c r="AE131" s="66"/>
      <c r="AF131" s="66"/>
      <c r="AG131" s="66"/>
    </row>
    <row r="132" spans="4:33" ht="12.75">
      <c r="D132" s="66"/>
      <c r="E132" s="66"/>
      <c r="F132" s="66"/>
      <c r="M132" s="66"/>
      <c r="N132" s="66"/>
      <c r="O132" s="66"/>
      <c r="V132" s="66"/>
      <c r="W132" s="66"/>
      <c r="X132" s="66"/>
      <c r="AE132" s="66"/>
      <c r="AF132" s="66"/>
      <c r="AG132" s="66"/>
    </row>
    <row r="133" spans="4:33" ht="12.75">
      <c r="D133" s="66"/>
      <c r="E133" s="66"/>
      <c r="F133" s="66"/>
      <c r="M133" s="66"/>
      <c r="N133" s="66"/>
      <c r="O133" s="66"/>
      <c r="V133" s="66"/>
      <c r="W133" s="66"/>
      <c r="X133" s="66"/>
      <c r="AE133" s="66"/>
      <c r="AF133" s="66"/>
      <c r="AG133" s="66"/>
    </row>
    <row r="134" spans="4:33" ht="12.75">
      <c r="D134" s="66"/>
      <c r="E134" s="66"/>
      <c r="F134" s="66"/>
      <c r="M134" s="66"/>
      <c r="N134" s="66"/>
      <c r="O134" s="66"/>
      <c r="V134" s="66"/>
      <c r="W134" s="66"/>
      <c r="X134" s="66"/>
      <c r="AE134" s="66"/>
      <c r="AF134" s="66"/>
      <c r="AG134" s="66"/>
    </row>
    <row r="135" spans="4:33" ht="12.75">
      <c r="D135" s="66"/>
      <c r="E135" s="66"/>
      <c r="F135" s="66"/>
      <c r="M135" s="66"/>
      <c r="N135" s="66"/>
      <c r="O135" s="66"/>
      <c r="V135" s="66"/>
      <c r="W135" s="66"/>
      <c r="X135" s="66"/>
      <c r="AE135" s="66"/>
      <c r="AF135" s="66"/>
      <c r="AG135" s="66"/>
    </row>
    <row r="136" spans="4:33" ht="12.75">
      <c r="D136" s="66"/>
      <c r="E136" s="66"/>
      <c r="F136" s="66"/>
      <c r="M136" s="66"/>
      <c r="N136" s="66"/>
      <c r="O136" s="66"/>
      <c r="V136" s="66"/>
      <c r="W136" s="66"/>
      <c r="X136" s="66"/>
      <c r="AE136" s="66"/>
      <c r="AF136" s="66"/>
      <c r="AG136" s="66"/>
    </row>
    <row r="137" spans="4:33" ht="12.75">
      <c r="D137" s="66"/>
      <c r="E137" s="66"/>
      <c r="F137" s="66"/>
      <c r="M137" s="66"/>
      <c r="N137" s="66"/>
      <c r="O137" s="66"/>
      <c r="V137" s="66"/>
      <c r="W137" s="66"/>
      <c r="X137" s="66"/>
      <c r="AE137" s="66"/>
      <c r="AF137" s="66"/>
      <c r="AG137" s="66"/>
    </row>
    <row r="138" spans="4:33" ht="12.75">
      <c r="D138" s="66"/>
      <c r="E138" s="66"/>
      <c r="F138" s="66"/>
      <c r="M138" s="66"/>
      <c r="N138" s="66"/>
      <c r="O138" s="66"/>
      <c r="V138" s="66"/>
      <c r="W138" s="66"/>
      <c r="X138" s="66"/>
      <c r="AE138" s="66"/>
      <c r="AF138" s="66"/>
      <c r="AG138" s="66"/>
    </row>
    <row r="139" spans="4:33" ht="12.75">
      <c r="D139" s="66"/>
      <c r="E139" s="66"/>
      <c r="F139" s="66"/>
      <c r="M139" s="66"/>
      <c r="N139" s="66"/>
      <c r="O139" s="66"/>
      <c r="V139" s="66"/>
      <c r="W139" s="66"/>
      <c r="X139" s="66"/>
      <c r="AE139" s="66"/>
      <c r="AF139" s="66"/>
      <c r="AG139" s="66"/>
    </row>
    <row r="140" spans="4:33" ht="12.75">
      <c r="D140" s="66"/>
      <c r="E140" s="66"/>
      <c r="F140" s="66"/>
      <c r="M140" s="66"/>
      <c r="N140" s="66"/>
      <c r="O140" s="66"/>
      <c r="V140" s="66"/>
      <c r="W140" s="66"/>
      <c r="X140" s="66"/>
      <c r="AE140" s="66"/>
      <c r="AF140" s="66"/>
      <c r="AG140" s="66"/>
    </row>
    <row r="141" spans="4:33" ht="12.75">
      <c r="D141" s="66"/>
      <c r="E141" s="66"/>
      <c r="F141" s="66"/>
      <c r="M141" s="66"/>
      <c r="N141" s="66"/>
      <c r="O141" s="66"/>
      <c r="V141" s="66"/>
      <c r="W141" s="66"/>
      <c r="X141" s="66"/>
      <c r="AE141" s="66"/>
      <c r="AF141" s="66"/>
      <c r="AG141" s="66"/>
    </row>
    <row r="142" spans="4:33" ht="12.75">
      <c r="D142" s="66"/>
      <c r="E142" s="66"/>
      <c r="F142" s="66"/>
      <c r="M142" s="66"/>
      <c r="N142" s="66"/>
      <c r="O142" s="66"/>
      <c r="V142" s="66"/>
      <c r="W142" s="66"/>
      <c r="X142" s="66"/>
      <c r="AE142" s="66"/>
      <c r="AF142" s="66"/>
      <c r="AG142" s="66"/>
    </row>
    <row r="143" spans="4:33" ht="12.75">
      <c r="D143" s="66"/>
      <c r="E143" s="66"/>
      <c r="F143" s="66"/>
      <c r="M143" s="66"/>
      <c r="N143" s="66"/>
      <c r="O143" s="66"/>
      <c r="V143" s="66"/>
      <c r="W143" s="66"/>
      <c r="X143" s="66"/>
      <c r="AE143" s="66"/>
      <c r="AF143" s="66"/>
      <c r="AG143" s="66"/>
    </row>
    <row r="144" spans="4:33" ht="12.75">
      <c r="D144" s="66"/>
      <c r="E144" s="66"/>
      <c r="F144" s="66"/>
      <c r="M144" s="66"/>
      <c r="N144" s="66"/>
      <c r="O144" s="66"/>
      <c r="V144" s="66"/>
      <c r="W144" s="66"/>
      <c r="X144" s="66"/>
      <c r="AE144" s="66"/>
      <c r="AF144" s="66"/>
      <c r="AG144" s="66"/>
    </row>
    <row r="145" spans="4:33" ht="12.75">
      <c r="D145" s="66"/>
      <c r="E145" s="66"/>
      <c r="F145" s="66"/>
      <c r="M145" s="66"/>
      <c r="N145" s="66"/>
      <c r="O145" s="66"/>
      <c r="V145" s="66"/>
      <c r="W145" s="66"/>
      <c r="X145" s="66"/>
      <c r="AE145" s="66"/>
      <c r="AF145" s="66"/>
      <c r="AG145" s="66"/>
    </row>
    <row r="146" spans="4:33" ht="12.75">
      <c r="D146" s="66"/>
      <c r="E146" s="66"/>
      <c r="F146" s="66"/>
      <c r="M146" s="66"/>
      <c r="N146" s="66"/>
      <c r="O146" s="66"/>
      <c r="V146" s="66"/>
      <c r="W146" s="66"/>
      <c r="X146" s="66"/>
      <c r="AE146" s="66"/>
      <c r="AF146" s="66"/>
      <c r="AG146" s="66"/>
    </row>
    <row r="147" spans="4:33" ht="12.75">
      <c r="D147" s="66"/>
      <c r="E147" s="66"/>
      <c r="F147" s="66"/>
      <c r="M147" s="66"/>
      <c r="N147" s="66"/>
      <c r="O147" s="66"/>
      <c r="V147" s="66"/>
      <c r="W147" s="66"/>
      <c r="X147" s="66"/>
      <c r="AE147" s="66"/>
      <c r="AF147" s="66"/>
      <c r="AG147" s="66"/>
    </row>
    <row r="148" spans="4:33" ht="12.75">
      <c r="D148" s="66"/>
      <c r="E148" s="66"/>
      <c r="F148" s="66"/>
      <c r="M148" s="66"/>
      <c r="N148" s="66"/>
      <c r="O148" s="66"/>
      <c r="V148" s="66"/>
      <c r="W148" s="66"/>
      <c r="X148" s="66"/>
      <c r="AE148" s="66"/>
      <c r="AF148" s="66"/>
      <c r="AG148" s="66"/>
    </row>
    <row r="149" spans="4:33" ht="12.75">
      <c r="D149" s="66"/>
      <c r="E149" s="66"/>
      <c r="F149" s="66"/>
      <c r="M149" s="66"/>
      <c r="N149" s="66"/>
      <c r="O149" s="66"/>
      <c r="V149" s="66"/>
      <c r="W149" s="66"/>
      <c r="X149" s="66"/>
      <c r="AE149" s="66"/>
      <c r="AF149" s="66"/>
      <c r="AG149" s="66"/>
    </row>
    <row r="150" spans="4:33" ht="12.75">
      <c r="D150" s="66"/>
      <c r="E150" s="66"/>
      <c r="F150" s="66"/>
      <c r="M150" s="66"/>
      <c r="N150" s="66"/>
      <c r="O150" s="66"/>
      <c r="V150" s="66"/>
      <c r="W150" s="66"/>
      <c r="X150" s="66"/>
      <c r="AE150" s="66"/>
      <c r="AF150" s="66"/>
      <c r="AG150" s="66"/>
    </row>
    <row r="151" spans="4:33" ht="12.75">
      <c r="D151" s="66"/>
      <c r="E151" s="66"/>
      <c r="F151" s="66"/>
      <c r="M151" s="66"/>
      <c r="N151" s="66"/>
      <c r="O151" s="66"/>
      <c r="V151" s="66"/>
      <c r="W151" s="66"/>
      <c r="X151" s="66"/>
      <c r="AE151" s="66"/>
      <c r="AF151" s="66"/>
      <c r="AG151" s="66"/>
    </row>
    <row r="152" spans="4:33" ht="12.75">
      <c r="D152" s="66"/>
      <c r="E152" s="66"/>
      <c r="F152" s="66"/>
      <c r="M152" s="66"/>
      <c r="N152" s="66"/>
      <c r="O152" s="66"/>
      <c r="V152" s="66"/>
      <c r="W152" s="66"/>
      <c r="X152" s="66"/>
      <c r="AE152" s="66"/>
      <c r="AF152" s="66"/>
      <c r="AG152" s="66"/>
    </row>
    <row r="153" spans="4:33" ht="12.75">
      <c r="D153" s="66"/>
      <c r="E153" s="66"/>
      <c r="F153" s="66"/>
      <c r="M153" s="66"/>
      <c r="N153" s="66"/>
      <c r="O153" s="66"/>
      <c r="V153" s="66"/>
      <c r="W153" s="66"/>
      <c r="X153" s="66"/>
      <c r="AE153" s="66"/>
      <c r="AF153" s="66"/>
      <c r="AG153" s="66"/>
    </row>
    <row r="154" spans="4:33" ht="12.75">
      <c r="D154" s="66"/>
      <c r="E154" s="66"/>
      <c r="F154" s="66"/>
      <c r="M154" s="66"/>
      <c r="N154" s="66"/>
      <c r="O154" s="66"/>
      <c r="V154" s="66"/>
      <c r="W154" s="66"/>
      <c r="X154" s="66"/>
      <c r="AE154" s="66"/>
      <c r="AF154" s="66"/>
      <c r="AG154" s="66"/>
    </row>
    <row r="155" spans="4:33" ht="12.75">
      <c r="D155" s="66"/>
      <c r="E155" s="66"/>
      <c r="F155" s="66"/>
      <c r="M155" s="66"/>
      <c r="N155" s="66"/>
      <c r="O155" s="66"/>
      <c r="V155" s="66"/>
      <c r="W155" s="66"/>
      <c r="X155" s="66"/>
      <c r="AE155" s="66"/>
      <c r="AF155" s="66"/>
      <c r="AG155" s="66"/>
    </row>
    <row r="156" spans="4:33" ht="12.75">
      <c r="D156" s="66"/>
      <c r="E156" s="66"/>
      <c r="F156" s="66"/>
      <c r="M156" s="66"/>
      <c r="N156" s="66"/>
      <c r="O156" s="66"/>
      <c r="V156" s="66"/>
      <c r="W156" s="66"/>
      <c r="X156" s="66"/>
      <c r="AE156" s="66"/>
      <c r="AF156" s="66"/>
      <c r="AG156" s="66"/>
    </row>
    <row r="157" spans="4:33" ht="12.75">
      <c r="D157" s="66"/>
      <c r="E157" s="66"/>
      <c r="F157" s="66"/>
      <c r="M157" s="66"/>
      <c r="N157" s="66"/>
      <c r="O157" s="66"/>
      <c r="V157" s="66"/>
      <c r="W157" s="66"/>
      <c r="X157" s="66"/>
      <c r="AE157" s="66"/>
      <c r="AF157" s="66"/>
      <c r="AG157" s="66"/>
    </row>
    <row r="158" spans="4:33" ht="12.75">
      <c r="D158" s="66"/>
      <c r="E158" s="66"/>
      <c r="F158" s="66"/>
      <c r="M158" s="66"/>
      <c r="N158" s="66"/>
      <c r="O158" s="66"/>
      <c r="V158" s="66"/>
      <c r="W158" s="66"/>
      <c r="X158" s="66"/>
      <c r="AE158" s="66"/>
      <c r="AF158" s="66"/>
      <c r="AG158" s="66"/>
    </row>
    <row r="159" spans="4:33" ht="12.75">
      <c r="D159" s="66"/>
      <c r="E159" s="66"/>
      <c r="F159" s="66"/>
      <c r="M159" s="66"/>
      <c r="N159" s="66"/>
      <c r="O159" s="66"/>
      <c r="V159" s="66"/>
      <c r="W159" s="66"/>
      <c r="X159" s="66"/>
      <c r="AE159" s="66"/>
      <c r="AF159" s="66"/>
      <c r="AG159" s="66"/>
    </row>
    <row r="160" spans="4:33" ht="12.75">
      <c r="D160" s="66"/>
      <c r="E160" s="66"/>
      <c r="F160" s="66"/>
      <c r="M160" s="66"/>
      <c r="N160" s="66"/>
      <c r="O160" s="66"/>
      <c r="V160" s="66"/>
      <c r="W160" s="66"/>
      <c r="X160" s="66"/>
      <c r="AE160" s="66"/>
      <c r="AF160" s="66"/>
      <c r="AG160" s="66"/>
    </row>
    <row r="161" spans="4:33" ht="12.75">
      <c r="D161" s="66"/>
      <c r="E161" s="66"/>
      <c r="F161" s="66"/>
      <c r="M161" s="66"/>
      <c r="N161" s="66"/>
      <c r="O161" s="66"/>
      <c r="V161" s="66"/>
      <c r="W161" s="66"/>
      <c r="X161" s="66"/>
      <c r="AE161" s="66"/>
      <c r="AF161" s="66"/>
      <c r="AG161" s="66"/>
    </row>
    <row r="162" spans="4:33" ht="12.75">
      <c r="D162" s="66"/>
      <c r="E162" s="66"/>
      <c r="F162" s="66"/>
      <c r="M162" s="66"/>
      <c r="N162" s="66"/>
      <c r="O162" s="66"/>
      <c r="V162" s="66"/>
      <c r="W162" s="66"/>
      <c r="X162" s="66"/>
      <c r="AE162" s="66"/>
      <c r="AF162" s="66"/>
      <c r="AG162" s="66"/>
    </row>
    <row r="163" spans="4:33" ht="12.75">
      <c r="D163" s="66"/>
      <c r="E163" s="66"/>
      <c r="F163" s="66"/>
      <c r="M163" s="66"/>
      <c r="N163" s="66"/>
      <c r="O163" s="66"/>
      <c r="V163" s="66"/>
      <c r="W163" s="66"/>
      <c r="X163" s="66"/>
      <c r="AE163" s="66"/>
      <c r="AF163" s="66"/>
      <c r="AG163" s="66"/>
    </row>
    <row r="164" spans="4:33" ht="12.75">
      <c r="D164" s="66"/>
      <c r="E164" s="66"/>
      <c r="F164" s="66"/>
      <c r="M164" s="66"/>
      <c r="N164" s="66"/>
      <c r="O164" s="66"/>
      <c r="V164" s="66"/>
      <c r="W164" s="66"/>
      <c r="X164" s="66"/>
      <c r="AE164" s="66"/>
      <c r="AF164" s="66"/>
      <c r="AG164" s="66"/>
    </row>
    <row r="165" spans="4:33" ht="12.75">
      <c r="D165" s="66"/>
      <c r="E165" s="66"/>
      <c r="F165" s="66"/>
      <c r="M165" s="66"/>
      <c r="N165" s="66"/>
      <c r="O165" s="66"/>
      <c r="V165" s="66"/>
      <c r="W165" s="66"/>
      <c r="X165" s="66"/>
      <c r="AE165" s="66"/>
      <c r="AF165" s="66"/>
      <c r="AG165" s="66"/>
    </row>
    <row r="166" spans="4:33" ht="12.75">
      <c r="D166" s="66"/>
      <c r="E166" s="66"/>
      <c r="F166" s="66"/>
      <c r="M166" s="66"/>
      <c r="N166" s="66"/>
      <c r="O166" s="66"/>
      <c r="V166" s="66"/>
      <c r="W166" s="66"/>
      <c r="X166" s="66"/>
      <c r="AE166" s="66"/>
      <c r="AF166" s="66"/>
      <c r="AG166" s="66"/>
    </row>
    <row r="167" spans="4:33" ht="12.75">
      <c r="D167" s="66"/>
      <c r="E167" s="66"/>
      <c r="F167" s="66"/>
      <c r="M167" s="66"/>
      <c r="N167" s="66"/>
      <c r="O167" s="66"/>
      <c r="V167" s="66"/>
      <c r="W167" s="66"/>
      <c r="X167" s="66"/>
      <c r="AE167" s="66"/>
      <c r="AF167" s="66"/>
      <c r="AG167" s="66"/>
    </row>
    <row r="168" spans="4:33" ht="12.75">
      <c r="D168" s="66"/>
      <c r="E168" s="66"/>
      <c r="F168" s="66"/>
      <c r="M168" s="66"/>
      <c r="N168" s="66"/>
      <c r="O168" s="66"/>
      <c r="V168" s="66"/>
      <c r="W168" s="66"/>
      <c r="X168" s="66"/>
      <c r="AE168" s="66"/>
      <c r="AF168" s="66"/>
      <c r="AG168" s="66"/>
    </row>
    <row r="169" spans="4:33" ht="12.75">
      <c r="D169" s="66"/>
      <c r="E169" s="66"/>
      <c r="F169" s="66"/>
      <c r="M169" s="66"/>
      <c r="N169" s="66"/>
      <c r="O169" s="66"/>
      <c r="V169" s="66"/>
      <c r="W169" s="66"/>
      <c r="X169" s="66"/>
      <c r="AE169" s="66"/>
      <c r="AF169" s="66"/>
      <c r="AG169" s="66"/>
    </row>
    <row r="170" spans="4:33" ht="12.75">
      <c r="D170" s="66"/>
      <c r="E170" s="66"/>
      <c r="F170" s="66"/>
      <c r="M170" s="66"/>
      <c r="N170" s="66"/>
      <c r="O170" s="66"/>
      <c r="V170" s="66"/>
      <c r="W170" s="66"/>
      <c r="X170" s="66"/>
      <c r="AE170" s="66"/>
      <c r="AF170" s="66"/>
      <c r="AG170" s="66"/>
    </row>
    <row r="171" spans="4:33" ht="12.75">
      <c r="D171" s="66"/>
      <c r="E171" s="66"/>
      <c r="F171" s="66"/>
      <c r="M171" s="66"/>
      <c r="N171" s="66"/>
      <c r="O171" s="66"/>
      <c r="V171" s="66"/>
      <c r="W171" s="66"/>
      <c r="X171" s="66"/>
      <c r="AE171" s="66"/>
      <c r="AF171" s="66"/>
      <c r="AG171" s="66"/>
    </row>
    <row r="172" spans="4:33" ht="12.75">
      <c r="D172" s="66"/>
      <c r="E172" s="66"/>
      <c r="F172" s="66"/>
      <c r="M172" s="66"/>
      <c r="N172" s="66"/>
      <c r="O172" s="66"/>
      <c r="V172" s="66"/>
      <c r="W172" s="66"/>
      <c r="X172" s="66"/>
      <c r="AE172" s="66"/>
      <c r="AF172" s="66"/>
      <c r="AG172" s="66"/>
    </row>
    <row r="173" spans="4:33" ht="12.75">
      <c r="D173" s="66"/>
      <c r="E173" s="66"/>
      <c r="F173" s="66"/>
      <c r="M173" s="66"/>
      <c r="N173" s="66"/>
      <c r="O173" s="66"/>
      <c r="V173" s="66"/>
      <c r="W173" s="66"/>
      <c r="X173" s="66"/>
      <c r="AE173" s="66"/>
      <c r="AF173" s="66"/>
      <c r="AG173" s="66"/>
    </row>
    <row r="174" spans="4:33" ht="12.75">
      <c r="D174" s="66"/>
      <c r="E174" s="66"/>
      <c r="F174" s="66"/>
      <c r="M174" s="66"/>
      <c r="N174" s="66"/>
      <c r="O174" s="66"/>
      <c r="V174" s="66"/>
      <c r="W174" s="66"/>
      <c r="X174" s="66"/>
      <c r="AE174" s="66"/>
      <c r="AF174" s="66"/>
      <c r="AG174" s="66"/>
    </row>
    <row r="175" spans="4:33" ht="12.75">
      <c r="D175" s="66"/>
      <c r="E175" s="66"/>
      <c r="F175" s="66"/>
      <c r="M175" s="66"/>
      <c r="N175" s="66"/>
      <c r="O175" s="66"/>
      <c r="V175" s="66"/>
      <c r="W175" s="66"/>
      <c r="X175" s="66"/>
      <c r="AE175" s="66"/>
      <c r="AF175" s="66"/>
      <c r="AG175" s="66"/>
    </row>
    <row r="176" spans="4:33" ht="12.75">
      <c r="D176" s="66"/>
      <c r="E176" s="66"/>
      <c r="F176" s="66"/>
      <c r="M176" s="66"/>
      <c r="N176" s="66"/>
      <c r="O176" s="66"/>
      <c r="V176" s="66"/>
      <c r="W176" s="66"/>
      <c r="X176" s="66"/>
      <c r="AE176" s="66"/>
      <c r="AF176" s="66"/>
      <c r="AG176" s="66"/>
    </row>
    <row r="177" spans="4:33" ht="12.75">
      <c r="D177" s="66"/>
      <c r="E177" s="66"/>
      <c r="F177" s="66"/>
      <c r="M177" s="66"/>
      <c r="N177" s="66"/>
      <c r="O177" s="66"/>
      <c r="V177" s="66"/>
      <c r="W177" s="66"/>
      <c r="X177" s="66"/>
      <c r="AE177" s="66"/>
      <c r="AF177" s="66"/>
      <c r="AG177" s="66"/>
    </row>
    <row r="178" spans="4:33" ht="12.75">
      <c r="D178" s="66"/>
      <c r="E178" s="66"/>
      <c r="F178" s="66"/>
      <c r="M178" s="66"/>
      <c r="N178" s="66"/>
      <c r="O178" s="66"/>
      <c r="V178" s="66"/>
      <c r="W178" s="66"/>
      <c r="X178" s="66"/>
      <c r="AE178" s="66"/>
      <c r="AF178" s="66"/>
      <c r="AG178" s="66"/>
    </row>
    <row r="179" spans="4:33" ht="12.75">
      <c r="D179" s="66"/>
      <c r="E179" s="66"/>
      <c r="F179" s="66"/>
      <c r="M179" s="66"/>
      <c r="N179" s="66"/>
      <c r="O179" s="66"/>
      <c r="V179" s="66"/>
      <c r="W179" s="66"/>
      <c r="X179" s="66"/>
      <c r="AE179" s="66"/>
      <c r="AF179" s="66"/>
      <c r="AG179" s="66"/>
    </row>
    <row r="180" spans="4:33" ht="12.75">
      <c r="D180" s="66"/>
      <c r="E180" s="66"/>
      <c r="F180" s="66"/>
      <c r="M180" s="66"/>
      <c r="N180" s="66"/>
      <c r="O180" s="66"/>
      <c r="V180" s="66"/>
      <c r="W180" s="66"/>
      <c r="X180" s="66"/>
      <c r="AE180" s="66"/>
      <c r="AF180" s="66"/>
      <c r="AG180" s="66"/>
    </row>
    <row r="181" spans="4:33" ht="12.75">
      <c r="D181" s="66"/>
      <c r="E181" s="66"/>
      <c r="F181" s="66"/>
      <c r="M181" s="66"/>
      <c r="N181" s="66"/>
      <c r="O181" s="66"/>
      <c r="V181" s="66"/>
      <c r="W181" s="66"/>
      <c r="X181" s="66"/>
      <c r="AE181" s="66"/>
      <c r="AF181" s="66"/>
      <c r="AG181" s="66"/>
    </row>
    <row r="182" spans="4:33" ht="12.75">
      <c r="D182" s="66"/>
      <c r="E182" s="66"/>
      <c r="F182" s="66"/>
      <c r="M182" s="66"/>
      <c r="N182" s="66"/>
      <c r="O182" s="66"/>
      <c r="V182" s="66"/>
      <c r="W182" s="66"/>
      <c r="X182" s="66"/>
      <c r="AE182" s="66"/>
      <c r="AF182" s="66"/>
      <c r="AG182" s="66"/>
    </row>
    <row r="183" spans="4:33" ht="12.75">
      <c r="D183" s="66"/>
      <c r="E183" s="66"/>
      <c r="F183" s="66"/>
      <c r="M183" s="66"/>
      <c r="N183" s="66"/>
      <c r="O183" s="66"/>
      <c r="V183" s="66"/>
      <c r="W183" s="66"/>
      <c r="X183" s="66"/>
      <c r="AE183" s="66"/>
      <c r="AF183" s="66"/>
      <c r="AG183" s="66"/>
    </row>
    <row r="184" spans="4:33" ht="12.75">
      <c r="D184" s="66"/>
      <c r="E184" s="66"/>
      <c r="F184" s="66"/>
      <c r="M184" s="66"/>
      <c r="N184" s="66"/>
      <c r="O184" s="66"/>
      <c r="V184" s="66"/>
      <c r="W184" s="66"/>
      <c r="X184" s="66"/>
      <c r="AE184" s="66"/>
      <c r="AF184" s="66"/>
      <c r="AG184" s="66"/>
    </row>
    <row r="185" spans="4:33" ht="12.75">
      <c r="D185" s="66"/>
      <c r="E185" s="66"/>
      <c r="F185" s="66"/>
      <c r="M185" s="66"/>
      <c r="N185" s="66"/>
      <c r="O185" s="66"/>
      <c r="V185" s="66"/>
      <c r="W185" s="66"/>
      <c r="X185" s="66"/>
      <c r="AE185" s="66"/>
      <c r="AF185" s="66"/>
      <c r="AG185" s="66"/>
    </row>
    <row r="186" spans="4:33" ht="12.75">
      <c r="D186" s="66"/>
      <c r="E186" s="66"/>
      <c r="F186" s="66"/>
      <c r="M186" s="66"/>
      <c r="N186" s="66"/>
      <c r="O186" s="66"/>
      <c r="V186" s="66"/>
      <c r="W186" s="66"/>
      <c r="X186" s="66"/>
      <c r="AE186" s="66"/>
      <c r="AF186" s="66"/>
      <c r="AG186" s="66"/>
    </row>
    <row r="187" spans="4:33" ht="12.75">
      <c r="D187" s="66"/>
      <c r="E187" s="66"/>
      <c r="F187" s="66"/>
      <c r="M187" s="66"/>
      <c r="N187" s="66"/>
      <c r="O187" s="66"/>
      <c r="V187" s="66"/>
      <c r="W187" s="66"/>
      <c r="X187" s="66"/>
      <c r="AE187" s="66"/>
      <c r="AF187" s="66"/>
      <c r="AG187" s="66"/>
    </row>
    <row r="188" spans="4:33" ht="12.75">
      <c r="D188" s="66"/>
      <c r="E188" s="66"/>
      <c r="F188" s="66"/>
      <c r="M188" s="66"/>
      <c r="N188" s="66"/>
      <c r="O188" s="66"/>
      <c r="V188" s="66"/>
      <c r="W188" s="66"/>
      <c r="X188" s="66"/>
      <c r="AE188" s="66"/>
      <c r="AF188" s="66"/>
      <c r="AG188" s="66"/>
    </row>
    <row r="189" spans="4:33" ht="12.75">
      <c r="D189" s="66"/>
      <c r="E189" s="66"/>
      <c r="F189" s="66"/>
      <c r="M189" s="66"/>
      <c r="N189" s="66"/>
      <c r="O189" s="66"/>
      <c r="V189" s="66"/>
      <c r="W189" s="66"/>
      <c r="X189" s="66"/>
      <c r="AE189" s="66"/>
      <c r="AF189" s="66"/>
      <c r="AG189" s="66"/>
    </row>
    <row r="190" spans="4:33" ht="12.75">
      <c r="D190" s="66"/>
      <c r="E190" s="66"/>
      <c r="F190" s="66"/>
      <c r="M190" s="66"/>
      <c r="N190" s="66"/>
      <c r="O190" s="66"/>
      <c r="V190" s="66"/>
      <c r="W190" s="66"/>
      <c r="X190" s="66"/>
      <c r="AE190" s="66"/>
      <c r="AF190" s="66"/>
      <c r="AG190" s="66"/>
    </row>
    <row r="191" spans="4:33" ht="12.75">
      <c r="D191" s="66"/>
      <c r="E191" s="66"/>
      <c r="F191" s="66"/>
      <c r="M191" s="66"/>
      <c r="N191" s="66"/>
      <c r="O191" s="66"/>
      <c r="V191" s="66"/>
      <c r="W191" s="66"/>
      <c r="X191" s="66"/>
      <c r="AE191" s="66"/>
      <c r="AF191" s="66"/>
      <c r="AG191" s="66"/>
    </row>
    <row r="192" spans="4:33" ht="12.75">
      <c r="D192" s="66"/>
      <c r="E192" s="66"/>
      <c r="F192" s="66"/>
      <c r="M192" s="66"/>
      <c r="N192" s="66"/>
      <c r="O192" s="66"/>
      <c r="V192" s="66"/>
      <c r="W192" s="66"/>
      <c r="X192" s="66"/>
      <c r="AE192" s="66"/>
      <c r="AF192" s="66"/>
      <c r="AG192" s="66"/>
    </row>
    <row r="193" spans="4:33" ht="12.75">
      <c r="D193" s="66"/>
      <c r="E193" s="66"/>
      <c r="F193" s="66"/>
      <c r="M193" s="66"/>
      <c r="N193" s="66"/>
      <c r="O193" s="66"/>
      <c r="V193" s="66"/>
      <c r="W193" s="66"/>
      <c r="X193" s="66"/>
      <c r="AE193" s="66"/>
      <c r="AF193" s="66"/>
      <c r="AG193" s="66"/>
    </row>
    <row r="194" spans="4:33" ht="12.75">
      <c r="D194" s="66"/>
      <c r="E194" s="66"/>
      <c r="F194" s="66"/>
      <c r="M194" s="66"/>
      <c r="N194" s="66"/>
      <c r="O194" s="66"/>
      <c r="V194" s="66"/>
      <c r="W194" s="66"/>
      <c r="X194" s="66"/>
      <c r="AE194" s="66"/>
      <c r="AF194" s="66"/>
      <c r="AG194" s="66"/>
    </row>
    <row r="195" spans="4:33" ht="12.75">
      <c r="D195" s="66"/>
      <c r="E195" s="66"/>
      <c r="F195" s="66"/>
      <c r="M195" s="66"/>
      <c r="N195" s="66"/>
      <c r="O195" s="66"/>
      <c r="V195" s="66"/>
      <c r="W195" s="66"/>
      <c r="X195" s="66"/>
      <c r="AE195" s="66"/>
      <c r="AF195" s="66"/>
      <c r="AG195" s="66"/>
    </row>
    <row r="196" spans="4:33" ht="12.75">
      <c r="D196" s="66"/>
      <c r="E196" s="66"/>
      <c r="F196" s="66"/>
      <c r="M196" s="66"/>
      <c r="N196" s="66"/>
      <c r="O196" s="66"/>
      <c r="V196" s="66"/>
      <c r="W196" s="66"/>
      <c r="X196" s="66"/>
      <c r="AE196" s="66"/>
      <c r="AF196" s="66"/>
      <c r="AG196" s="66"/>
    </row>
    <row r="197" spans="4:33" ht="12.75">
      <c r="D197" s="66"/>
      <c r="E197" s="66"/>
      <c r="F197" s="66"/>
      <c r="M197" s="66"/>
      <c r="N197" s="66"/>
      <c r="O197" s="66"/>
      <c r="V197" s="66"/>
      <c r="W197" s="66"/>
      <c r="X197" s="66"/>
      <c r="AE197" s="66"/>
      <c r="AF197" s="66"/>
      <c r="AG197" s="66"/>
    </row>
    <row r="198" spans="4:33" ht="12.75">
      <c r="D198" s="66"/>
      <c r="E198" s="66"/>
      <c r="F198" s="66"/>
      <c r="M198" s="66"/>
      <c r="N198" s="66"/>
      <c r="O198" s="66"/>
      <c r="V198" s="66"/>
      <c r="W198" s="66"/>
      <c r="X198" s="66"/>
      <c r="AE198" s="66"/>
      <c r="AF198" s="66"/>
      <c r="AG198" s="66"/>
    </row>
    <row r="199" spans="4:33" ht="12.75">
      <c r="D199" s="66"/>
      <c r="E199" s="66"/>
      <c r="F199" s="66"/>
      <c r="M199" s="66"/>
      <c r="N199" s="66"/>
      <c r="O199" s="66"/>
      <c r="V199" s="66"/>
      <c r="W199" s="66"/>
      <c r="X199" s="66"/>
      <c r="AE199" s="66"/>
      <c r="AF199" s="66"/>
      <c r="AG199" s="66"/>
    </row>
    <row r="200" spans="4:33" ht="12.75">
      <c r="D200" s="66"/>
      <c r="E200" s="66"/>
      <c r="F200" s="66"/>
      <c r="M200" s="66"/>
      <c r="N200" s="66"/>
      <c r="O200" s="66"/>
      <c r="V200" s="66"/>
      <c r="W200" s="66"/>
      <c r="X200" s="66"/>
      <c r="AE200" s="66"/>
      <c r="AF200" s="66"/>
      <c r="AG200" s="66"/>
    </row>
    <row r="201" spans="4:33" ht="12.75">
      <c r="D201" s="66"/>
      <c r="E201" s="66"/>
      <c r="F201" s="66"/>
      <c r="M201" s="66"/>
      <c r="N201" s="66"/>
      <c r="O201" s="66"/>
      <c r="V201" s="66"/>
      <c r="W201" s="66"/>
      <c r="X201" s="66"/>
      <c r="AE201" s="66"/>
      <c r="AF201" s="66"/>
      <c r="AG201" s="66"/>
    </row>
    <row r="202" spans="4:33" ht="12.75">
      <c r="D202" s="66"/>
      <c r="E202" s="66"/>
      <c r="F202" s="66"/>
      <c r="M202" s="66"/>
      <c r="N202" s="66"/>
      <c r="O202" s="66"/>
      <c r="V202" s="66"/>
      <c r="W202" s="66"/>
      <c r="X202" s="66"/>
      <c r="AE202" s="66"/>
      <c r="AF202" s="66"/>
      <c r="AG202" s="66"/>
    </row>
    <row r="203" spans="4:33" ht="12.75">
      <c r="D203" s="66"/>
      <c r="E203" s="66"/>
      <c r="F203" s="66"/>
      <c r="M203" s="66"/>
      <c r="N203" s="66"/>
      <c r="O203" s="66"/>
      <c r="V203" s="66"/>
      <c r="W203" s="66"/>
      <c r="X203" s="66"/>
      <c r="AE203" s="66"/>
      <c r="AF203" s="66"/>
      <c r="AG203" s="66"/>
    </row>
    <row r="204" spans="4:33" ht="12.75">
      <c r="D204" s="66"/>
      <c r="E204" s="66"/>
      <c r="F204" s="66"/>
      <c r="M204" s="66"/>
      <c r="N204" s="66"/>
      <c r="O204" s="66"/>
      <c r="V204" s="66"/>
      <c r="W204" s="66"/>
      <c r="X204" s="66"/>
      <c r="AE204" s="66"/>
      <c r="AF204" s="66"/>
      <c r="AG204" s="66"/>
    </row>
    <row r="205" spans="4:33" ht="12.75">
      <c r="D205" s="66"/>
      <c r="E205" s="66"/>
      <c r="F205" s="66"/>
      <c r="M205" s="66"/>
      <c r="N205" s="66"/>
      <c r="O205" s="66"/>
      <c r="V205" s="66"/>
      <c r="W205" s="66"/>
      <c r="X205" s="66"/>
      <c r="AE205" s="66"/>
      <c r="AF205" s="66"/>
      <c r="AG205" s="66"/>
    </row>
    <row r="206" spans="4:33" ht="12.75">
      <c r="D206" s="66"/>
      <c r="E206" s="66"/>
      <c r="F206" s="66"/>
      <c r="M206" s="66"/>
      <c r="N206" s="66"/>
      <c r="O206" s="66"/>
      <c r="V206" s="66"/>
      <c r="W206" s="66"/>
      <c r="X206" s="66"/>
      <c r="AE206" s="66"/>
      <c r="AF206" s="66"/>
      <c r="AG206" s="66"/>
    </row>
    <row r="207" spans="4:33" ht="12.75">
      <c r="D207" s="66"/>
      <c r="E207" s="66"/>
      <c r="F207" s="66"/>
      <c r="M207" s="66"/>
      <c r="N207" s="66"/>
      <c r="O207" s="66"/>
      <c r="V207" s="66"/>
      <c r="W207" s="66"/>
      <c r="X207" s="66"/>
      <c r="AE207" s="66"/>
      <c r="AF207" s="66"/>
      <c r="AG207" s="66"/>
    </row>
    <row r="208" spans="4:33" ht="12.75">
      <c r="D208" s="66"/>
      <c r="E208" s="66"/>
      <c r="F208" s="66"/>
      <c r="M208" s="66"/>
      <c r="N208" s="66"/>
      <c r="O208" s="66"/>
      <c r="V208" s="66"/>
      <c r="W208" s="66"/>
      <c r="X208" s="66"/>
      <c r="AE208" s="66"/>
      <c r="AF208" s="66"/>
      <c r="AG208" s="66"/>
    </row>
    <row r="209" spans="4:33" ht="12.75">
      <c r="D209" s="66"/>
      <c r="E209" s="66"/>
      <c r="F209" s="66"/>
      <c r="M209" s="66"/>
      <c r="N209" s="66"/>
      <c r="O209" s="66"/>
      <c r="V209" s="66"/>
      <c r="W209" s="66"/>
      <c r="X209" s="66"/>
      <c r="AE209" s="66"/>
      <c r="AF209" s="66"/>
      <c r="AG209" s="66"/>
    </row>
    <row r="210" spans="4:33" ht="12.75">
      <c r="D210" s="66"/>
      <c r="E210" s="66"/>
      <c r="F210" s="66"/>
      <c r="M210" s="66"/>
      <c r="N210" s="66"/>
      <c r="O210" s="66"/>
      <c r="V210" s="66"/>
      <c r="W210" s="66"/>
      <c r="X210" s="66"/>
      <c r="AE210" s="66"/>
      <c r="AF210" s="66"/>
      <c r="AG210" s="66"/>
    </row>
    <row r="211" spans="4:33" ht="12.75">
      <c r="D211" s="66"/>
      <c r="E211" s="66"/>
      <c r="F211" s="66"/>
      <c r="M211" s="66"/>
      <c r="N211" s="66"/>
      <c r="O211" s="66"/>
      <c r="V211" s="66"/>
      <c r="W211" s="66"/>
      <c r="X211" s="66"/>
      <c r="AE211" s="66"/>
      <c r="AF211" s="66"/>
      <c r="AG211" s="66"/>
    </row>
    <row r="212" spans="4:33" ht="12.75">
      <c r="D212" s="66"/>
      <c r="E212" s="66"/>
      <c r="F212" s="66"/>
      <c r="M212" s="66"/>
      <c r="N212" s="66"/>
      <c r="O212" s="66"/>
      <c r="V212" s="66"/>
      <c r="W212" s="66"/>
      <c r="X212" s="66"/>
      <c r="AE212" s="66"/>
      <c r="AF212" s="66"/>
      <c r="AG212" s="66"/>
    </row>
    <row r="213" spans="4:33" ht="12.75">
      <c r="D213" s="66"/>
      <c r="E213" s="66"/>
      <c r="F213" s="66"/>
      <c r="M213" s="66"/>
      <c r="N213" s="66"/>
      <c r="O213" s="66"/>
      <c r="V213" s="66"/>
      <c r="W213" s="66"/>
      <c r="X213" s="66"/>
      <c r="AE213" s="66"/>
      <c r="AF213" s="66"/>
      <c r="AG213" s="66"/>
    </row>
    <row r="214" spans="4:33" ht="12.75">
      <c r="D214" s="66"/>
      <c r="E214" s="66"/>
      <c r="F214" s="66"/>
      <c r="M214" s="66"/>
      <c r="N214" s="66"/>
      <c r="O214" s="66"/>
      <c r="V214" s="66"/>
      <c r="W214" s="66"/>
      <c r="X214" s="66"/>
      <c r="AE214" s="66"/>
      <c r="AF214" s="66"/>
      <c r="AG214" s="66"/>
    </row>
    <row r="215" spans="4:33" ht="12.75">
      <c r="D215" s="66"/>
      <c r="E215" s="66"/>
      <c r="F215" s="66"/>
      <c r="M215" s="66"/>
      <c r="N215" s="66"/>
      <c r="O215" s="66"/>
      <c r="V215" s="66"/>
      <c r="W215" s="66"/>
      <c r="X215" s="66"/>
      <c r="AE215" s="66"/>
      <c r="AF215" s="66"/>
      <c r="AG215" s="66"/>
    </row>
    <row r="216" spans="4:33" ht="12.75">
      <c r="D216" s="66"/>
      <c r="E216" s="66"/>
      <c r="F216" s="66"/>
      <c r="M216" s="66"/>
      <c r="N216" s="66"/>
      <c r="O216" s="66"/>
      <c r="V216" s="66"/>
      <c r="W216" s="66"/>
      <c r="X216" s="66"/>
      <c r="AE216" s="66"/>
      <c r="AF216" s="66"/>
      <c r="AG216" s="66"/>
    </row>
    <row r="217" spans="4:33" ht="12.75">
      <c r="D217" s="66"/>
      <c r="E217" s="66"/>
      <c r="F217" s="66"/>
      <c r="M217" s="66"/>
      <c r="N217" s="66"/>
      <c r="O217" s="66"/>
      <c r="V217" s="66"/>
      <c r="W217" s="66"/>
      <c r="X217" s="66"/>
      <c r="AE217" s="66"/>
      <c r="AF217" s="66"/>
      <c r="AG217" s="66"/>
    </row>
    <row r="218" spans="4:33" ht="12.75">
      <c r="D218" s="66"/>
      <c r="E218" s="66"/>
      <c r="F218" s="66"/>
      <c r="M218" s="66"/>
      <c r="N218" s="66"/>
      <c r="O218" s="66"/>
      <c r="V218" s="66"/>
      <c r="W218" s="66"/>
      <c r="X218" s="66"/>
      <c r="AE218" s="66"/>
      <c r="AF218" s="66"/>
      <c r="AG218" s="66"/>
    </row>
    <row r="219" spans="4:33" ht="12.75">
      <c r="D219" s="66"/>
      <c r="E219" s="66"/>
      <c r="F219" s="66"/>
      <c r="M219" s="66"/>
      <c r="N219" s="66"/>
      <c r="O219" s="66"/>
      <c r="V219" s="66"/>
      <c r="W219" s="66"/>
      <c r="X219" s="66"/>
      <c r="AE219" s="66"/>
      <c r="AF219" s="66"/>
      <c r="AG219" s="66"/>
    </row>
    <row r="220" spans="4:33" ht="12.75">
      <c r="D220" s="66"/>
      <c r="E220" s="66"/>
      <c r="F220" s="66"/>
      <c r="M220" s="66"/>
      <c r="N220" s="66"/>
      <c r="O220" s="66"/>
      <c r="V220" s="66"/>
      <c r="W220" s="66"/>
      <c r="X220" s="66"/>
      <c r="AE220" s="66"/>
      <c r="AF220" s="66"/>
      <c r="AG220" s="66"/>
    </row>
    <row r="221" spans="4:33" ht="12.75">
      <c r="D221" s="66"/>
      <c r="E221" s="66"/>
      <c r="F221" s="66"/>
      <c r="M221" s="66"/>
      <c r="N221" s="66"/>
      <c r="O221" s="66"/>
      <c r="V221" s="66"/>
      <c r="W221" s="66"/>
      <c r="X221" s="66"/>
      <c r="AE221" s="66"/>
      <c r="AF221" s="66"/>
      <c r="AG221" s="66"/>
    </row>
    <row r="222" spans="4:33" ht="12.75">
      <c r="D222" s="66"/>
      <c r="E222" s="66"/>
      <c r="F222" s="66"/>
      <c r="M222" s="66"/>
      <c r="N222" s="66"/>
      <c r="O222" s="66"/>
      <c r="V222" s="66"/>
      <c r="W222" s="66"/>
      <c r="X222" s="66"/>
      <c r="AE222" s="66"/>
      <c r="AF222" s="66"/>
      <c r="AG222" s="66"/>
    </row>
    <row r="223" spans="4:33" ht="12.75">
      <c r="D223" s="66"/>
      <c r="E223" s="66"/>
      <c r="F223" s="66"/>
      <c r="M223" s="66"/>
      <c r="N223" s="66"/>
      <c r="O223" s="66"/>
      <c r="V223" s="66"/>
      <c r="W223" s="66"/>
      <c r="X223" s="66"/>
      <c r="AE223" s="66"/>
      <c r="AF223" s="66"/>
      <c r="AG223" s="66"/>
    </row>
    <row r="224" spans="4:33" ht="12.75">
      <c r="D224" s="66"/>
      <c r="E224" s="66"/>
      <c r="F224" s="66"/>
      <c r="M224" s="66"/>
      <c r="N224" s="66"/>
      <c r="O224" s="66"/>
      <c r="V224" s="66"/>
      <c r="W224" s="66"/>
      <c r="X224" s="66"/>
      <c r="AE224" s="66"/>
      <c r="AF224" s="66"/>
      <c r="AG224" s="66"/>
    </row>
    <row r="225" spans="4:33" ht="12.75">
      <c r="D225" s="66"/>
      <c r="E225" s="66"/>
      <c r="F225" s="66"/>
      <c r="M225" s="66"/>
      <c r="N225" s="66"/>
      <c r="O225" s="66"/>
      <c r="V225" s="66"/>
      <c r="W225" s="66"/>
      <c r="X225" s="66"/>
      <c r="AE225" s="66"/>
      <c r="AF225" s="66"/>
      <c r="AG225" s="66"/>
    </row>
    <row r="226" spans="4:33" ht="12.75">
      <c r="D226" s="66"/>
      <c r="E226" s="66"/>
      <c r="F226" s="66"/>
      <c r="M226" s="66"/>
      <c r="N226" s="66"/>
      <c r="O226" s="66"/>
      <c r="V226" s="66"/>
      <c r="W226" s="66"/>
      <c r="X226" s="66"/>
      <c r="AE226" s="66"/>
      <c r="AF226" s="66"/>
      <c r="AG226" s="66"/>
    </row>
    <row r="227" spans="4:33" ht="12.75">
      <c r="D227" s="66"/>
      <c r="E227" s="66"/>
      <c r="F227" s="66"/>
      <c r="M227" s="66"/>
      <c r="N227" s="66"/>
      <c r="O227" s="66"/>
      <c r="V227" s="66"/>
      <c r="W227" s="66"/>
      <c r="X227" s="66"/>
      <c r="AE227" s="66"/>
      <c r="AF227" s="66"/>
      <c r="AG227" s="66"/>
    </row>
    <row r="228" spans="4:33" ht="12.75">
      <c r="D228" s="66"/>
      <c r="E228" s="66"/>
      <c r="F228" s="66"/>
      <c r="M228" s="66"/>
      <c r="N228" s="66"/>
      <c r="O228" s="66"/>
      <c r="V228" s="66"/>
      <c r="W228" s="66"/>
      <c r="X228" s="66"/>
      <c r="AE228" s="66"/>
      <c r="AF228" s="66"/>
      <c r="AG228" s="66"/>
    </row>
    <row r="229" spans="4:33" ht="12.75">
      <c r="D229" s="66"/>
      <c r="E229" s="66"/>
      <c r="F229" s="66"/>
      <c r="M229" s="66"/>
      <c r="N229" s="66"/>
      <c r="O229" s="66"/>
      <c r="V229" s="66"/>
      <c r="W229" s="66"/>
      <c r="X229" s="66"/>
      <c r="AE229" s="66"/>
      <c r="AF229" s="66"/>
      <c r="AG229" s="66"/>
    </row>
    <row r="230" spans="4:33" ht="12.75">
      <c r="D230" s="66"/>
      <c r="E230" s="66"/>
      <c r="F230" s="66"/>
      <c r="M230" s="66"/>
      <c r="N230" s="66"/>
      <c r="O230" s="66"/>
      <c r="V230" s="66"/>
      <c r="W230" s="66"/>
      <c r="X230" s="66"/>
      <c r="AE230" s="66"/>
      <c r="AF230" s="66"/>
      <c r="AG230" s="66"/>
    </row>
    <row r="231" spans="4:33" ht="12.75">
      <c r="D231" s="66"/>
      <c r="E231" s="66"/>
      <c r="F231" s="66"/>
      <c r="M231" s="66"/>
      <c r="N231" s="66"/>
      <c r="O231" s="66"/>
      <c r="V231" s="66"/>
      <c r="W231" s="66"/>
      <c r="X231" s="66"/>
      <c r="AE231" s="66"/>
      <c r="AF231" s="66"/>
      <c r="AG231" s="66"/>
    </row>
    <row r="232" spans="4:33" ht="12.75">
      <c r="D232" s="66"/>
      <c r="E232" s="66"/>
      <c r="F232" s="66"/>
      <c r="M232" s="66"/>
      <c r="N232" s="66"/>
      <c r="O232" s="66"/>
      <c r="V232" s="66"/>
      <c r="W232" s="66"/>
      <c r="X232" s="66"/>
      <c r="AE232" s="66"/>
      <c r="AF232" s="66"/>
      <c r="AG232" s="66"/>
    </row>
    <row r="233" spans="4:33" ht="12.75">
      <c r="D233" s="66"/>
      <c r="E233" s="66"/>
      <c r="F233" s="66"/>
      <c r="M233" s="66"/>
      <c r="N233" s="66"/>
      <c r="O233" s="66"/>
      <c r="V233" s="66"/>
      <c r="W233" s="66"/>
      <c r="X233" s="66"/>
      <c r="AE233" s="66"/>
      <c r="AF233" s="66"/>
      <c r="AG233" s="66"/>
    </row>
    <row r="234" spans="4:33" ht="12.75">
      <c r="D234" s="66"/>
      <c r="E234" s="66"/>
      <c r="F234" s="66"/>
      <c r="M234" s="66"/>
      <c r="N234" s="66"/>
      <c r="O234" s="66"/>
      <c r="V234" s="66"/>
      <c r="W234" s="66"/>
      <c r="X234" s="66"/>
      <c r="AE234" s="66"/>
      <c r="AF234" s="66"/>
      <c r="AG234" s="66"/>
    </row>
    <row r="235" spans="4:33" ht="12.75">
      <c r="D235" s="66"/>
      <c r="E235" s="66"/>
      <c r="F235" s="66"/>
      <c r="M235" s="66"/>
      <c r="N235" s="66"/>
      <c r="O235" s="66"/>
      <c r="V235" s="66"/>
      <c r="W235" s="66"/>
      <c r="X235" s="66"/>
      <c r="AE235" s="66"/>
      <c r="AF235" s="66"/>
      <c r="AG235" s="66"/>
    </row>
    <row r="236" spans="4:33" ht="12.75">
      <c r="D236" s="66"/>
      <c r="E236" s="66"/>
      <c r="F236" s="66"/>
      <c r="M236" s="66"/>
      <c r="N236" s="66"/>
      <c r="O236" s="66"/>
      <c r="V236" s="66"/>
      <c r="W236" s="66"/>
      <c r="X236" s="66"/>
      <c r="AE236" s="66"/>
      <c r="AF236" s="66"/>
      <c r="AG236" s="66"/>
    </row>
    <row r="237" spans="4:33" ht="12.75">
      <c r="D237" s="66"/>
      <c r="E237" s="66"/>
      <c r="F237" s="66"/>
      <c r="M237" s="66"/>
      <c r="N237" s="66"/>
      <c r="O237" s="66"/>
      <c r="V237" s="66"/>
      <c r="W237" s="66"/>
      <c r="X237" s="66"/>
      <c r="AE237" s="66"/>
      <c r="AF237" s="66"/>
      <c r="AG237" s="66"/>
    </row>
    <row r="238" spans="4:33" ht="12.75">
      <c r="D238" s="66"/>
      <c r="E238" s="66"/>
      <c r="F238" s="66"/>
      <c r="M238" s="66"/>
      <c r="N238" s="66"/>
      <c r="O238" s="66"/>
      <c r="V238" s="66"/>
      <c r="W238" s="66"/>
      <c r="X238" s="66"/>
      <c r="AE238" s="66"/>
      <c r="AF238" s="66"/>
      <c r="AG238" s="66"/>
    </row>
    <row r="239" spans="4:33" ht="12.75">
      <c r="D239" s="66"/>
      <c r="E239" s="66"/>
      <c r="F239" s="66"/>
      <c r="M239" s="66"/>
      <c r="N239" s="66"/>
      <c r="O239" s="66"/>
      <c r="V239" s="66"/>
      <c r="W239" s="66"/>
      <c r="X239" s="66"/>
      <c r="AE239" s="66"/>
      <c r="AF239" s="66"/>
      <c r="AG239" s="66"/>
    </row>
    <row r="240" spans="4:33" ht="12.75">
      <c r="D240" s="66"/>
      <c r="E240" s="66"/>
      <c r="F240" s="66"/>
      <c r="M240" s="66"/>
      <c r="N240" s="66"/>
      <c r="O240" s="66"/>
      <c r="V240" s="66"/>
      <c r="W240" s="66"/>
      <c r="X240" s="66"/>
      <c r="AE240" s="66"/>
      <c r="AF240" s="66"/>
      <c r="AG240" s="66"/>
    </row>
    <row r="241" spans="4:33" ht="12.75">
      <c r="D241" s="66"/>
      <c r="E241" s="66"/>
      <c r="F241" s="66"/>
      <c r="M241" s="66"/>
      <c r="N241" s="66"/>
      <c r="O241" s="66"/>
      <c r="V241" s="66"/>
      <c r="W241" s="66"/>
      <c r="X241" s="66"/>
      <c r="AE241" s="66"/>
      <c r="AF241" s="66"/>
      <c r="AG241" s="66"/>
    </row>
    <row r="242" spans="4:33" ht="12.75">
      <c r="D242" s="66"/>
      <c r="E242" s="66"/>
      <c r="F242" s="66"/>
      <c r="M242" s="66"/>
      <c r="N242" s="66"/>
      <c r="O242" s="66"/>
      <c r="V242" s="66"/>
      <c r="W242" s="66"/>
      <c r="X242" s="66"/>
      <c r="AE242" s="66"/>
      <c r="AF242" s="66"/>
      <c r="AG242" s="66"/>
    </row>
    <row r="243" spans="4:33" ht="12.75">
      <c r="D243" s="66"/>
      <c r="E243" s="66"/>
      <c r="F243" s="66"/>
      <c r="M243" s="66"/>
      <c r="N243" s="66"/>
      <c r="O243" s="66"/>
      <c r="V243" s="66"/>
      <c r="W243" s="66"/>
      <c r="X243" s="66"/>
      <c r="AE243" s="66"/>
      <c r="AF243" s="66"/>
      <c r="AG243" s="66"/>
    </row>
    <row r="244" spans="4:33" ht="12.75">
      <c r="D244" s="66"/>
      <c r="E244" s="66"/>
      <c r="F244" s="66"/>
      <c r="M244" s="66"/>
      <c r="N244" s="66"/>
      <c r="O244" s="66"/>
      <c r="V244" s="66"/>
      <c r="W244" s="66"/>
      <c r="X244" s="66"/>
      <c r="AE244" s="66"/>
      <c r="AF244" s="66"/>
      <c r="AG244" s="66"/>
    </row>
    <row r="245" spans="4:33" ht="12.75">
      <c r="D245" s="66"/>
      <c r="E245" s="66"/>
      <c r="F245" s="66"/>
      <c r="M245" s="66"/>
      <c r="N245" s="66"/>
      <c r="O245" s="66"/>
      <c r="V245" s="66"/>
      <c r="W245" s="66"/>
      <c r="X245" s="66"/>
      <c r="AE245" s="66"/>
      <c r="AF245" s="66"/>
      <c r="AG245" s="66"/>
    </row>
    <row r="246" spans="4:33" ht="12.75">
      <c r="D246" s="66"/>
      <c r="E246" s="66"/>
      <c r="F246" s="66"/>
      <c r="M246" s="66"/>
      <c r="N246" s="66"/>
      <c r="O246" s="66"/>
      <c r="V246" s="66"/>
      <c r="W246" s="66"/>
      <c r="X246" s="66"/>
      <c r="AE246" s="66"/>
      <c r="AF246" s="66"/>
      <c r="AG246" s="66"/>
    </row>
    <row r="247" spans="4:33" ht="12.75">
      <c r="D247" s="66"/>
      <c r="E247" s="66"/>
      <c r="F247" s="66"/>
      <c r="M247" s="66"/>
      <c r="N247" s="66"/>
      <c r="O247" s="66"/>
      <c r="V247" s="66"/>
      <c r="W247" s="66"/>
      <c r="X247" s="66"/>
      <c r="AE247" s="66"/>
      <c r="AF247" s="66"/>
      <c r="AG247" s="66"/>
    </row>
    <row r="248" spans="4:33" ht="12.75">
      <c r="D248" s="66"/>
      <c r="E248" s="66"/>
      <c r="F248" s="66"/>
      <c r="M248" s="66"/>
      <c r="N248" s="66"/>
      <c r="O248" s="66"/>
      <c r="V248" s="66"/>
      <c r="W248" s="66"/>
      <c r="X248" s="66"/>
      <c r="AE248" s="66"/>
      <c r="AF248" s="66"/>
      <c r="AG248" s="66"/>
    </row>
    <row r="249" spans="4:33" ht="12.75">
      <c r="D249" s="66"/>
      <c r="E249" s="66"/>
      <c r="F249" s="66"/>
      <c r="M249" s="66"/>
      <c r="N249" s="66"/>
      <c r="O249" s="66"/>
      <c r="V249" s="66"/>
      <c r="W249" s="66"/>
      <c r="X249" s="66"/>
      <c r="AE249" s="66"/>
      <c r="AF249" s="66"/>
      <c r="AG249" s="66"/>
    </row>
    <row r="250" spans="4:33" ht="12.75">
      <c r="D250" s="66"/>
      <c r="E250" s="66"/>
      <c r="F250" s="66"/>
      <c r="M250" s="66"/>
      <c r="N250" s="66"/>
      <c r="O250" s="66"/>
      <c r="V250" s="66"/>
      <c r="W250" s="66"/>
      <c r="X250" s="66"/>
      <c r="AE250" s="66"/>
      <c r="AF250" s="66"/>
      <c r="AG250" s="66"/>
    </row>
    <row r="251" spans="4:33" ht="12.75">
      <c r="D251" s="66"/>
      <c r="E251" s="66"/>
      <c r="F251" s="66"/>
      <c r="M251" s="66"/>
      <c r="N251" s="66"/>
      <c r="O251" s="66"/>
      <c r="V251" s="66"/>
      <c r="W251" s="66"/>
      <c r="X251" s="66"/>
      <c r="AE251" s="66"/>
      <c r="AF251" s="66"/>
      <c r="AG251" s="66"/>
    </row>
    <row r="252" spans="4:33" ht="12.75">
      <c r="D252" s="66"/>
      <c r="E252" s="66"/>
      <c r="F252" s="66"/>
      <c r="M252" s="66"/>
      <c r="N252" s="66"/>
      <c r="O252" s="66"/>
      <c r="V252" s="66"/>
      <c r="W252" s="66"/>
      <c r="X252" s="66"/>
      <c r="AE252" s="66"/>
      <c r="AF252" s="66"/>
      <c r="AG252" s="66"/>
    </row>
    <row r="253" spans="4:33" ht="12.75">
      <c r="D253" s="66"/>
      <c r="E253" s="66"/>
      <c r="F253" s="66"/>
      <c r="M253" s="66"/>
      <c r="N253" s="66"/>
      <c r="O253" s="66"/>
      <c r="V253" s="66"/>
      <c r="W253" s="66"/>
      <c r="X253" s="66"/>
      <c r="AE253" s="66"/>
      <c r="AF253" s="66"/>
      <c r="AG253" s="66"/>
    </row>
    <row r="254" spans="4:33" ht="12.75">
      <c r="D254" s="66"/>
      <c r="E254" s="66"/>
      <c r="F254" s="66"/>
      <c r="M254" s="66"/>
      <c r="N254" s="66"/>
      <c r="O254" s="66"/>
      <c r="V254" s="66"/>
      <c r="W254" s="66"/>
      <c r="X254" s="66"/>
      <c r="AE254" s="66"/>
      <c r="AF254" s="66"/>
      <c r="AG254" s="66"/>
    </row>
    <row r="255" spans="4:33" ht="12.75">
      <c r="D255" s="66"/>
      <c r="E255" s="66"/>
      <c r="F255" s="66"/>
      <c r="M255" s="66"/>
      <c r="N255" s="66"/>
      <c r="O255" s="66"/>
      <c r="V255" s="66"/>
      <c r="W255" s="66"/>
      <c r="X255" s="66"/>
      <c r="AE255" s="66"/>
      <c r="AF255" s="66"/>
      <c r="AG255" s="66"/>
    </row>
    <row r="256" spans="4:33" ht="12.75">
      <c r="D256" s="66"/>
      <c r="E256" s="66"/>
      <c r="F256" s="66"/>
      <c r="M256" s="66"/>
      <c r="N256" s="66"/>
      <c r="O256" s="66"/>
      <c r="V256" s="66"/>
      <c r="W256" s="66"/>
      <c r="X256" s="66"/>
      <c r="AE256" s="66"/>
      <c r="AF256" s="66"/>
      <c r="AG256" s="66"/>
    </row>
    <row r="257" spans="4:33" ht="12.75">
      <c r="D257" s="66"/>
      <c r="E257" s="66"/>
      <c r="F257" s="66"/>
      <c r="M257" s="66"/>
      <c r="N257" s="66"/>
      <c r="O257" s="66"/>
      <c r="V257" s="66"/>
      <c r="W257" s="66"/>
      <c r="X257" s="66"/>
      <c r="AE257" s="66"/>
      <c r="AF257" s="66"/>
      <c r="AG257" s="66"/>
    </row>
    <row r="258" spans="4:33" ht="12.75">
      <c r="D258" s="66"/>
      <c r="E258" s="66"/>
      <c r="F258" s="66"/>
      <c r="M258" s="66"/>
      <c r="N258" s="66"/>
      <c r="O258" s="66"/>
      <c r="V258" s="66"/>
      <c r="W258" s="66"/>
      <c r="X258" s="66"/>
      <c r="AE258" s="66"/>
      <c r="AF258" s="66"/>
      <c r="AG258" s="66"/>
    </row>
    <row r="259" spans="4:33" ht="12.75">
      <c r="D259" s="66"/>
      <c r="E259" s="66"/>
      <c r="F259" s="66"/>
      <c r="M259" s="66"/>
      <c r="N259" s="66"/>
      <c r="O259" s="66"/>
      <c r="V259" s="66"/>
      <c r="W259" s="66"/>
      <c r="X259" s="66"/>
      <c r="AE259" s="66"/>
      <c r="AF259" s="66"/>
      <c r="AG259" s="66"/>
    </row>
    <row r="260" spans="4:33" ht="12.75">
      <c r="D260" s="66"/>
      <c r="E260" s="66"/>
      <c r="F260" s="66"/>
      <c r="M260" s="66"/>
      <c r="N260" s="66"/>
      <c r="O260" s="66"/>
      <c r="V260" s="66"/>
      <c r="W260" s="66"/>
      <c r="X260" s="66"/>
      <c r="AE260" s="66"/>
      <c r="AF260" s="66"/>
      <c r="AG260" s="66"/>
    </row>
    <row r="261" spans="4:33" ht="12.75">
      <c r="D261" s="66"/>
      <c r="E261" s="66"/>
      <c r="F261" s="66"/>
      <c r="M261" s="66"/>
      <c r="N261" s="66"/>
      <c r="O261" s="66"/>
      <c r="V261" s="66"/>
      <c r="W261" s="66"/>
      <c r="X261" s="66"/>
      <c r="AE261" s="66"/>
      <c r="AF261" s="66"/>
      <c r="AG261" s="66"/>
    </row>
    <row r="262" spans="4:33" ht="12.75">
      <c r="D262" s="66"/>
      <c r="E262" s="66"/>
      <c r="F262" s="66"/>
      <c r="M262" s="66"/>
      <c r="N262" s="66"/>
      <c r="O262" s="66"/>
      <c r="V262" s="66"/>
      <c r="W262" s="66"/>
      <c r="X262" s="66"/>
      <c r="AE262" s="66"/>
      <c r="AF262" s="66"/>
      <c r="AG262" s="66"/>
    </row>
    <row r="263" spans="4:33" ht="12.75">
      <c r="D263" s="66"/>
      <c r="E263" s="66"/>
      <c r="F263" s="66"/>
      <c r="M263" s="66"/>
      <c r="N263" s="66"/>
      <c r="O263" s="66"/>
      <c r="V263" s="66"/>
      <c r="W263" s="66"/>
      <c r="X263" s="66"/>
      <c r="AE263" s="66"/>
      <c r="AF263" s="66"/>
      <c r="AG263" s="66"/>
    </row>
    <row r="264" spans="4:33" ht="12.75">
      <c r="D264" s="66"/>
      <c r="E264" s="66"/>
      <c r="F264" s="66"/>
      <c r="M264" s="66"/>
      <c r="N264" s="66"/>
      <c r="O264" s="66"/>
      <c r="V264" s="66"/>
      <c r="W264" s="66"/>
      <c r="X264" s="66"/>
      <c r="AE264" s="66"/>
      <c r="AF264" s="66"/>
      <c r="AG264" s="66"/>
    </row>
    <row r="265" spans="4:33" ht="12.75">
      <c r="D265" s="66"/>
      <c r="E265" s="66"/>
      <c r="F265" s="66"/>
      <c r="M265" s="66"/>
      <c r="N265" s="66"/>
      <c r="O265" s="66"/>
      <c r="V265" s="66"/>
      <c r="W265" s="66"/>
      <c r="X265" s="66"/>
      <c r="AE265" s="66"/>
      <c r="AF265" s="66"/>
      <c r="AG265" s="66"/>
    </row>
    <row r="266" spans="4:33" ht="12.75">
      <c r="D266" s="66"/>
      <c r="E266" s="66"/>
      <c r="F266" s="66"/>
      <c r="M266" s="66"/>
      <c r="N266" s="66"/>
      <c r="O266" s="66"/>
      <c r="V266" s="66"/>
      <c r="W266" s="66"/>
      <c r="X266" s="66"/>
      <c r="AE266" s="66"/>
      <c r="AF266" s="66"/>
      <c r="AG266" s="66"/>
    </row>
    <row r="267" spans="4:33" ht="12.75">
      <c r="D267" s="66"/>
      <c r="E267" s="66"/>
      <c r="F267" s="66"/>
      <c r="M267" s="66"/>
      <c r="N267" s="66"/>
      <c r="O267" s="66"/>
      <c r="V267" s="66"/>
      <c r="W267" s="66"/>
      <c r="X267" s="66"/>
      <c r="AE267" s="66"/>
      <c r="AF267" s="66"/>
      <c r="AG267" s="66"/>
    </row>
    <row r="268" spans="4:33" ht="12.75">
      <c r="D268" s="66"/>
      <c r="E268" s="66"/>
      <c r="F268" s="66"/>
      <c r="M268" s="66"/>
      <c r="N268" s="66"/>
      <c r="O268" s="66"/>
      <c r="V268" s="66"/>
      <c r="W268" s="66"/>
      <c r="X268" s="66"/>
      <c r="AE268" s="66"/>
      <c r="AF268" s="66"/>
      <c r="AG268" s="66"/>
    </row>
    <row r="269" spans="4:33" ht="12.75">
      <c r="D269" s="66"/>
      <c r="E269" s="66"/>
      <c r="F269" s="66"/>
      <c r="M269" s="66"/>
      <c r="N269" s="66"/>
      <c r="O269" s="66"/>
      <c r="V269" s="66"/>
      <c r="W269" s="66"/>
      <c r="X269" s="66"/>
      <c r="AE269" s="66"/>
      <c r="AF269" s="66"/>
      <c r="AG269" s="66"/>
    </row>
    <row r="270" spans="4:33" ht="12.75">
      <c r="D270" s="66"/>
      <c r="E270" s="66"/>
      <c r="F270" s="66"/>
      <c r="M270" s="66"/>
      <c r="N270" s="66"/>
      <c r="O270" s="66"/>
      <c r="V270" s="66"/>
      <c r="W270" s="66"/>
      <c r="X270" s="66"/>
      <c r="AE270" s="66"/>
      <c r="AF270" s="66"/>
      <c r="AG270" s="66"/>
    </row>
    <row r="271" spans="4:33" ht="12.75">
      <c r="D271" s="66"/>
      <c r="E271" s="66"/>
      <c r="F271" s="66"/>
      <c r="M271" s="66"/>
      <c r="N271" s="66"/>
      <c r="O271" s="66"/>
      <c r="V271" s="66"/>
      <c r="W271" s="66"/>
      <c r="X271" s="66"/>
      <c r="AE271" s="66"/>
      <c r="AF271" s="66"/>
      <c r="AG271" s="66"/>
    </row>
    <row r="272" spans="4:33" ht="12.75">
      <c r="D272" s="66"/>
      <c r="E272" s="66"/>
      <c r="F272" s="66"/>
      <c r="M272" s="66"/>
      <c r="N272" s="66"/>
      <c r="O272" s="66"/>
      <c r="V272" s="66"/>
      <c r="W272" s="66"/>
      <c r="X272" s="66"/>
      <c r="AE272" s="66"/>
      <c r="AF272" s="66"/>
      <c r="AG272" s="66"/>
    </row>
    <row r="273" spans="4:33" ht="12.75">
      <c r="D273" s="66"/>
      <c r="E273" s="66"/>
      <c r="F273" s="66"/>
      <c r="M273" s="66"/>
      <c r="N273" s="66"/>
      <c r="O273" s="66"/>
      <c r="V273" s="66"/>
      <c r="W273" s="66"/>
      <c r="X273" s="66"/>
      <c r="AE273" s="66"/>
      <c r="AF273" s="66"/>
      <c r="AG273" s="66"/>
    </row>
    <row r="274" spans="4:33" ht="12.75">
      <c r="D274" s="66"/>
      <c r="E274" s="66"/>
      <c r="F274" s="66"/>
      <c r="M274" s="66"/>
      <c r="N274" s="66"/>
      <c r="O274" s="66"/>
      <c r="V274" s="66"/>
      <c r="W274" s="66"/>
      <c r="X274" s="66"/>
      <c r="AE274" s="66"/>
      <c r="AF274" s="66"/>
      <c r="AG274" s="66"/>
    </row>
    <row r="275" spans="4:33" ht="12.75">
      <c r="D275" s="66"/>
      <c r="E275" s="66"/>
      <c r="F275" s="66"/>
      <c r="M275" s="66"/>
      <c r="N275" s="66"/>
      <c r="O275" s="66"/>
      <c r="V275" s="66"/>
      <c r="W275" s="66"/>
      <c r="X275" s="66"/>
      <c r="AE275" s="66"/>
      <c r="AF275" s="66"/>
      <c r="AG275" s="66"/>
    </row>
    <row r="276" spans="4:33" ht="12.75">
      <c r="D276" s="66"/>
      <c r="E276" s="66"/>
      <c r="F276" s="66"/>
      <c r="M276" s="66"/>
      <c r="N276" s="66"/>
      <c r="O276" s="66"/>
      <c r="V276" s="66"/>
      <c r="W276" s="66"/>
      <c r="X276" s="66"/>
      <c r="AE276" s="66"/>
      <c r="AF276" s="66"/>
      <c r="AG276" s="66"/>
    </row>
    <row r="277" spans="4:33" ht="12.75">
      <c r="D277" s="66"/>
      <c r="E277" s="66"/>
      <c r="F277" s="66"/>
      <c r="M277" s="66"/>
      <c r="N277" s="66"/>
      <c r="O277" s="66"/>
      <c r="V277" s="66"/>
      <c r="W277" s="66"/>
      <c r="X277" s="66"/>
      <c r="AE277" s="66"/>
      <c r="AF277" s="66"/>
      <c r="AG277" s="66"/>
    </row>
    <row r="278" spans="4:33" ht="12.75">
      <c r="D278" s="66"/>
      <c r="E278" s="66"/>
      <c r="F278" s="66"/>
      <c r="M278" s="66"/>
      <c r="N278" s="66"/>
      <c r="O278" s="66"/>
      <c r="V278" s="66"/>
      <c r="W278" s="66"/>
      <c r="X278" s="66"/>
      <c r="AE278" s="66"/>
      <c r="AF278" s="66"/>
      <c r="AG278" s="66"/>
    </row>
    <row r="279" spans="4:33" ht="12.75">
      <c r="D279" s="66"/>
      <c r="E279" s="66"/>
      <c r="F279" s="66"/>
      <c r="M279" s="66"/>
      <c r="N279" s="66"/>
      <c r="O279" s="66"/>
      <c r="V279" s="66"/>
      <c r="W279" s="66"/>
      <c r="X279" s="66"/>
      <c r="AE279" s="66"/>
      <c r="AF279" s="66"/>
      <c r="AG279" s="66"/>
    </row>
    <row r="280" spans="4:33" ht="12.75">
      <c r="D280" s="66"/>
      <c r="E280" s="66"/>
      <c r="F280" s="66"/>
      <c r="M280" s="66"/>
      <c r="N280" s="66"/>
      <c r="O280" s="66"/>
      <c r="V280" s="66"/>
      <c r="W280" s="66"/>
      <c r="X280" s="66"/>
      <c r="AE280" s="66"/>
      <c r="AF280" s="66"/>
      <c r="AG280" s="66"/>
    </row>
    <row r="281" spans="4:33" ht="12.75">
      <c r="D281" s="66"/>
      <c r="E281" s="66"/>
      <c r="F281" s="66"/>
      <c r="M281" s="66"/>
      <c r="N281" s="66"/>
      <c r="O281" s="66"/>
      <c r="V281" s="66"/>
      <c r="W281" s="66"/>
      <c r="X281" s="66"/>
      <c r="AE281" s="66"/>
      <c r="AF281" s="66"/>
      <c r="AG281" s="66"/>
    </row>
    <row r="282" spans="4:33" ht="12.75">
      <c r="D282" s="66"/>
      <c r="E282" s="66"/>
      <c r="F282" s="66"/>
      <c r="M282" s="66"/>
      <c r="N282" s="66"/>
      <c r="O282" s="66"/>
      <c r="V282" s="66"/>
      <c r="W282" s="66"/>
      <c r="X282" s="66"/>
      <c r="AE282" s="66"/>
      <c r="AF282" s="66"/>
      <c r="AG282" s="66"/>
    </row>
    <row r="283" spans="4:33" ht="12.75">
      <c r="D283" s="66"/>
      <c r="E283" s="66"/>
      <c r="F283" s="66"/>
      <c r="M283" s="66"/>
      <c r="N283" s="66"/>
      <c r="O283" s="66"/>
      <c r="V283" s="66"/>
      <c r="W283" s="66"/>
      <c r="X283" s="66"/>
      <c r="AE283" s="66"/>
      <c r="AF283" s="66"/>
      <c r="AG283" s="66"/>
    </row>
    <row r="284" spans="4:33" ht="12.75">
      <c r="D284" s="66"/>
      <c r="E284" s="66"/>
      <c r="F284" s="66"/>
      <c r="M284" s="66"/>
      <c r="N284" s="66"/>
      <c r="O284" s="66"/>
      <c r="V284" s="66"/>
      <c r="W284" s="66"/>
      <c r="X284" s="66"/>
      <c r="AE284" s="66"/>
      <c r="AF284" s="66"/>
      <c r="AG284" s="66"/>
    </row>
    <row r="285" spans="4:33" ht="12.75">
      <c r="D285" s="66"/>
      <c r="E285" s="66"/>
      <c r="F285" s="66"/>
      <c r="M285" s="66"/>
      <c r="N285" s="66"/>
      <c r="O285" s="66"/>
      <c r="V285" s="66"/>
      <c r="W285" s="66"/>
      <c r="X285" s="66"/>
      <c r="AE285" s="66"/>
      <c r="AF285" s="66"/>
      <c r="AG285" s="66"/>
    </row>
    <row r="286" spans="4:33" ht="12.75">
      <c r="D286" s="66"/>
      <c r="E286" s="66"/>
      <c r="F286" s="66"/>
      <c r="M286" s="66"/>
      <c r="N286" s="66"/>
      <c r="O286" s="66"/>
      <c r="V286" s="66"/>
      <c r="W286" s="66"/>
      <c r="X286" s="66"/>
      <c r="AE286" s="66"/>
      <c r="AF286" s="66"/>
      <c r="AG286" s="66"/>
    </row>
    <row r="287" spans="4:33" ht="12.75">
      <c r="D287" s="66"/>
      <c r="E287" s="66"/>
      <c r="F287" s="66"/>
      <c r="M287" s="66"/>
      <c r="N287" s="66"/>
      <c r="O287" s="66"/>
      <c r="V287" s="66"/>
      <c r="W287" s="66"/>
      <c r="X287" s="66"/>
      <c r="AE287" s="66"/>
      <c r="AF287" s="66"/>
      <c r="AG287" s="66"/>
    </row>
    <row r="288" spans="4:33" ht="12.75">
      <c r="D288" s="66"/>
      <c r="E288" s="66"/>
      <c r="F288" s="66"/>
      <c r="M288" s="66"/>
      <c r="N288" s="66"/>
      <c r="O288" s="66"/>
      <c r="V288" s="66"/>
      <c r="W288" s="66"/>
      <c r="X288" s="66"/>
      <c r="AE288" s="66"/>
      <c r="AF288" s="66"/>
      <c r="AG288" s="66"/>
    </row>
    <row r="289" spans="4:33" ht="12.75">
      <c r="D289" s="66"/>
      <c r="E289" s="66"/>
      <c r="F289" s="66"/>
      <c r="M289" s="66"/>
      <c r="N289" s="66"/>
      <c r="O289" s="66"/>
      <c r="V289" s="66"/>
      <c r="W289" s="66"/>
      <c r="X289" s="66"/>
      <c r="AE289" s="66"/>
      <c r="AF289" s="66"/>
      <c r="AG289" s="66"/>
    </row>
    <row r="290" spans="4:33" ht="12.75">
      <c r="D290" s="66"/>
      <c r="E290" s="66"/>
      <c r="F290" s="66"/>
      <c r="M290" s="66"/>
      <c r="N290" s="66"/>
      <c r="O290" s="66"/>
      <c r="V290" s="66"/>
      <c r="W290" s="66"/>
      <c r="X290" s="66"/>
      <c r="AE290" s="66"/>
      <c r="AF290" s="66"/>
      <c r="AG290" s="66"/>
    </row>
    <row r="291" spans="4:33" ht="12.75">
      <c r="D291" s="66"/>
      <c r="E291" s="66"/>
      <c r="F291" s="66"/>
      <c r="M291" s="66"/>
      <c r="N291" s="66"/>
      <c r="O291" s="66"/>
      <c r="V291" s="66"/>
      <c r="W291" s="66"/>
      <c r="X291" s="66"/>
      <c r="AE291" s="66"/>
      <c r="AF291" s="66"/>
      <c r="AG291" s="66"/>
    </row>
    <row r="292" spans="4:33" ht="12.75">
      <c r="D292" s="66"/>
      <c r="E292" s="66"/>
      <c r="F292" s="66"/>
      <c r="M292" s="66"/>
      <c r="N292" s="66"/>
      <c r="O292" s="66"/>
      <c r="V292" s="66"/>
      <c r="W292" s="66"/>
      <c r="X292" s="66"/>
      <c r="AE292" s="66"/>
      <c r="AF292" s="66"/>
      <c r="AG292" s="66"/>
    </row>
    <row r="293" spans="4:33" ht="12.75">
      <c r="D293" s="66"/>
      <c r="E293" s="66"/>
      <c r="F293" s="66"/>
      <c r="M293" s="66"/>
      <c r="N293" s="66"/>
      <c r="O293" s="66"/>
      <c r="V293" s="66"/>
      <c r="W293" s="66"/>
      <c r="X293" s="66"/>
      <c r="AE293" s="66"/>
      <c r="AF293" s="66"/>
      <c r="AG293" s="66"/>
    </row>
    <row r="294" spans="4:33" ht="12.75">
      <c r="D294" s="66"/>
      <c r="E294" s="66"/>
      <c r="F294" s="66"/>
      <c r="M294" s="66"/>
      <c r="N294" s="66"/>
      <c r="O294" s="66"/>
      <c r="V294" s="66"/>
      <c r="W294" s="66"/>
      <c r="X294" s="66"/>
      <c r="AE294" s="66"/>
      <c r="AF294" s="66"/>
      <c r="AG294" s="66"/>
    </row>
    <row r="295" spans="4:33" ht="12.75">
      <c r="D295" s="66"/>
      <c r="E295" s="66"/>
      <c r="F295" s="66"/>
      <c r="M295" s="66"/>
      <c r="N295" s="66"/>
      <c r="O295" s="66"/>
      <c r="V295" s="66"/>
      <c r="W295" s="66"/>
      <c r="X295" s="66"/>
      <c r="AE295" s="66"/>
      <c r="AF295" s="66"/>
      <c r="AG295" s="66"/>
    </row>
    <row r="296" spans="4:33" ht="12.75">
      <c r="D296" s="66"/>
      <c r="E296" s="66"/>
      <c r="F296" s="66"/>
      <c r="M296" s="66"/>
      <c r="N296" s="66"/>
      <c r="O296" s="66"/>
      <c r="V296" s="66"/>
      <c r="W296" s="66"/>
      <c r="X296" s="66"/>
      <c r="AE296" s="66"/>
      <c r="AF296" s="66"/>
      <c r="AG296" s="66"/>
    </row>
    <row r="297" spans="4:33" ht="12.75">
      <c r="D297" s="66"/>
      <c r="E297" s="66"/>
      <c r="F297" s="66"/>
      <c r="M297" s="66"/>
      <c r="N297" s="66"/>
      <c r="O297" s="66"/>
      <c r="V297" s="66"/>
      <c r="W297" s="66"/>
      <c r="X297" s="66"/>
      <c r="AE297" s="66"/>
      <c r="AF297" s="66"/>
      <c r="AG297" s="66"/>
    </row>
    <row r="298" spans="4:33" ht="12.75">
      <c r="D298" s="66"/>
      <c r="E298" s="66"/>
      <c r="F298" s="66"/>
      <c r="M298" s="66"/>
      <c r="N298" s="66"/>
      <c r="O298" s="66"/>
      <c r="V298" s="66"/>
      <c r="W298" s="66"/>
      <c r="X298" s="66"/>
      <c r="AE298" s="66"/>
      <c r="AF298" s="66"/>
      <c r="AG298" s="66"/>
    </row>
    <row r="299" spans="4:33" ht="12.75">
      <c r="D299" s="66"/>
      <c r="E299" s="66"/>
      <c r="F299" s="66"/>
      <c r="M299" s="66"/>
      <c r="N299" s="66"/>
      <c r="O299" s="66"/>
      <c r="V299" s="66"/>
      <c r="W299" s="66"/>
      <c r="X299" s="66"/>
      <c r="AE299" s="66"/>
      <c r="AF299" s="66"/>
      <c r="AG299" s="66"/>
    </row>
    <row r="300" spans="4:33" ht="12.75">
      <c r="D300" s="66"/>
      <c r="E300" s="66"/>
      <c r="F300" s="66"/>
      <c r="M300" s="66"/>
      <c r="N300" s="66"/>
      <c r="O300" s="66"/>
      <c r="V300" s="66"/>
      <c r="W300" s="66"/>
      <c r="X300" s="66"/>
      <c r="AE300" s="66"/>
      <c r="AF300" s="66"/>
      <c r="AG300" s="66"/>
    </row>
    <row r="301" spans="4:33" ht="12.75">
      <c r="D301" s="66"/>
      <c r="E301" s="66"/>
      <c r="F301" s="66"/>
      <c r="M301" s="66"/>
      <c r="N301" s="66"/>
      <c r="O301" s="66"/>
      <c r="V301" s="66"/>
      <c r="W301" s="66"/>
      <c r="X301" s="66"/>
      <c r="AE301" s="66"/>
      <c r="AF301" s="66"/>
      <c r="AG301" s="66"/>
    </row>
    <row r="302" spans="4:33" ht="12.75">
      <c r="D302" s="66"/>
      <c r="E302" s="66"/>
      <c r="F302" s="66"/>
      <c r="M302" s="66"/>
      <c r="N302" s="66"/>
      <c r="O302" s="66"/>
      <c r="V302" s="66"/>
      <c r="W302" s="66"/>
      <c r="X302" s="66"/>
      <c r="AE302" s="66"/>
      <c r="AF302" s="66"/>
      <c r="AG302" s="66"/>
    </row>
    <row r="303" spans="4:33" ht="12.75">
      <c r="D303" s="66"/>
      <c r="E303" s="66"/>
      <c r="F303" s="66"/>
      <c r="M303" s="66"/>
      <c r="N303" s="66"/>
      <c r="O303" s="66"/>
      <c r="V303" s="66"/>
      <c r="W303" s="66"/>
      <c r="X303" s="66"/>
      <c r="AE303" s="66"/>
      <c r="AF303" s="66"/>
      <c r="AG303" s="66"/>
    </row>
    <row r="304" spans="4:33" ht="12.75">
      <c r="D304" s="66"/>
      <c r="E304" s="66"/>
      <c r="F304" s="66"/>
      <c r="M304" s="66"/>
      <c r="N304" s="66"/>
      <c r="O304" s="66"/>
      <c r="V304" s="66"/>
      <c r="W304" s="66"/>
      <c r="X304" s="66"/>
      <c r="AE304" s="66"/>
      <c r="AF304" s="66"/>
      <c r="AG304" s="66"/>
    </row>
    <row r="305" spans="4:33" ht="12.75">
      <c r="D305" s="66"/>
      <c r="E305" s="66"/>
      <c r="F305" s="66"/>
      <c r="M305" s="66"/>
      <c r="N305" s="66"/>
      <c r="O305" s="66"/>
      <c r="V305" s="66"/>
      <c r="W305" s="66"/>
      <c r="X305" s="66"/>
      <c r="AE305" s="66"/>
      <c r="AF305" s="66"/>
      <c r="AG305" s="66"/>
    </row>
    <row r="306" spans="4:33" ht="12.75">
      <c r="D306" s="66"/>
      <c r="E306" s="66"/>
      <c r="F306" s="66"/>
      <c r="M306" s="66"/>
      <c r="N306" s="66"/>
      <c r="O306" s="66"/>
      <c r="V306" s="66"/>
      <c r="W306" s="66"/>
      <c r="X306" s="66"/>
      <c r="AE306" s="66"/>
      <c r="AF306" s="66"/>
      <c r="AG306" s="66"/>
    </row>
    <row r="307" spans="4:33" ht="12.75">
      <c r="D307" s="66"/>
      <c r="E307" s="66"/>
      <c r="F307" s="66"/>
      <c r="M307" s="66"/>
      <c r="N307" s="66"/>
      <c r="O307" s="66"/>
      <c r="V307" s="66"/>
      <c r="W307" s="66"/>
      <c r="X307" s="66"/>
      <c r="AE307" s="66"/>
      <c r="AF307" s="66"/>
      <c r="AG307" s="66"/>
    </row>
    <row r="308" spans="4:33" ht="12.75">
      <c r="D308" s="66"/>
      <c r="E308" s="66"/>
      <c r="F308" s="66"/>
      <c r="M308" s="66"/>
      <c r="N308" s="66"/>
      <c r="O308" s="66"/>
      <c r="V308" s="66"/>
      <c r="W308" s="66"/>
      <c r="X308" s="66"/>
      <c r="AE308" s="66"/>
      <c r="AF308" s="66"/>
      <c r="AG308" s="66"/>
    </row>
    <row r="309" spans="4:33" ht="12.75">
      <c r="D309" s="66"/>
      <c r="E309" s="66"/>
      <c r="F309" s="66"/>
      <c r="M309" s="66"/>
      <c r="N309" s="66"/>
      <c r="O309" s="66"/>
      <c r="V309" s="66"/>
      <c r="W309" s="66"/>
      <c r="X309" s="66"/>
      <c r="AE309" s="66"/>
      <c r="AF309" s="66"/>
      <c r="AG309" s="66"/>
    </row>
    <row r="310" spans="4:33" ht="12.75">
      <c r="D310" s="66"/>
      <c r="E310" s="66"/>
      <c r="F310" s="66"/>
      <c r="M310" s="66"/>
      <c r="N310" s="66"/>
      <c r="O310" s="66"/>
      <c r="V310" s="66"/>
      <c r="W310" s="66"/>
      <c r="X310" s="66"/>
      <c r="AE310" s="66"/>
      <c r="AF310" s="66"/>
      <c r="AG310" s="66"/>
    </row>
    <row r="311" spans="4:33" ht="12.75">
      <c r="D311" s="66"/>
      <c r="E311" s="66"/>
      <c r="F311" s="66"/>
      <c r="M311" s="66"/>
      <c r="N311" s="66"/>
      <c r="O311" s="66"/>
      <c r="V311" s="66"/>
      <c r="W311" s="66"/>
      <c r="X311" s="66"/>
      <c r="AE311" s="66"/>
      <c r="AF311" s="66"/>
      <c r="AG311" s="66"/>
    </row>
    <row r="312" spans="4:33" ht="12.75">
      <c r="D312" s="66"/>
      <c r="E312" s="66"/>
      <c r="F312" s="66"/>
      <c r="M312" s="66"/>
      <c r="N312" s="66"/>
      <c r="O312" s="66"/>
      <c r="V312" s="66"/>
      <c r="W312" s="66"/>
      <c r="X312" s="66"/>
      <c r="AE312" s="66"/>
      <c r="AF312" s="66"/>
      <c r="AG312" s="66"/>
    </row>
    <row r="313" spans="4:33" ht="12.75">
      <c r="D313" s="66"/>
      <c r="E313" s="66"/>
      <c r="F313" s="66"/>
      <c r="M313" s="66"/>
      <c r="N313" s="66"/>
      <c r="O313" s="66"/>
      <c r="V313" s="66"/>
      <c r="W313" s="66"/>
      <c r="X313" s="66"/>
      <c r="AE313" s="66"/>
      <c r="AF313" s="66"/>
      <c r="AG313" s="66"/>
    </row>
    <row r="314" spans="4:33" ht="12.75">
      <c r="D314" s="66"/>
      <c r="E314" s="66"/>
      <c r="F314" s="66"/>
      <c r="M314" s="66"/>
      <c r="N314" s="66"/>
      <c r="O314" s="66"/>
      <c r="V314" s="66"/>
      <c r="W314" s="66"/>
      <c r="X314" s="66"/>
      <c r="AE314" s="66"/>
      <c r="AF314" s="66"/>
      <c r="AG314" s="66"/>
    </row>
    <row r="315" spans="4:33" ht="12.75">
      <c r="D315" s="66"/>
      <c r="E315" s="66"/>
      <c r="F315" s="66"/>
      <c r="M315" s="66"/>
      <c r="N315" s="66"/>
      <c r="O315" s="66"/>
      <c r="V315" s="66"/>
      <c r="W315" s="66"/>
      <c r="X315" s="66"/>
      <c r="AE315" s="66"/>
      <c r="AF315" s="66"/>
      <c r="AG315" s="66"/>
    </row>
    <row r="316" spans="4:33" ht="12.75">
      <c r="D316" s="66"/>
      <c r="E316" s="66"/>
      <c r="F316" s="66"/>
      <c r="M316" s="66"/>
      <c r="N316" s="66"/>
      <c r="O316" s="66"/>
      <c r="V316" s="66"/>
      <c r="W316" s="66"/>
      <c r="X316" s="66"/>
      <c r="AE316" s="66"/>
      <c r="AF316" s="66"/>
      <c r="AG316" s="66"/>
    </row>
    <row r="317" spans="4:33" ht="12.75">
      <c r="D317" s="66"/>
      <c r="E317" s="66"/>
      <c r="F317" s="66"/>
      <c r="M317" s="66"/>
      <c r="N317" s="66"/>
      <c r="O317" s="66"/>
      <c r="V317" s="66"/>
      <c r="W317" s="66"/>
      <c r="X317" s="66"/>
      <c r="AE317" s="66"/>
      <c r="AF317" s="66"/>
      <c r="AG317" s="66"/>
    </row>
    <row r="318" spans="4:33" ht="12.75">
      <c r="D318" s="66"/>
      <c r="E318" s="66"/>
      <c r="F318" s="66"/>
      <c r="M318" s="66"/>
      <c r="N318" s="66"/>
      <c r="O318" s="66"/>
      <c r="V318" s="66"/>
      <c r="W318" s="66"/>
      <c r="X318" s="66"/>
      <c r="AE318" s="66"/>
      <c r="AF318" s="66"/>
      <c r="AG318" s="66"/>
    </row>
    <row r="319" spans="4:33" ht="12.75">
      <c r="D319" s="66"/>
      <c r="E319" s="66"/>
      <c r="F319" s="66"/>
      <c r="M319" s="66"/>
      <c r="N319" s="66"/>
      <c r="O319" s="66"/>
      <c r="V319" s="66"/>
      <c r="W319" s="66"/>
      <c r="X319" s="66"/>
      <c r="AE319" s="66"/>
      <c r="AF319" s="66"/>
      <c r="AG319" s="66"/>
    </row>
    <row r="320" spans="4:33" ht="12.75">
      <c r="D320" s="66"/>
      <c r="E320" s="66"/>
      <c r="F320" s="66"/>
      <c r="M320" s="66"/>
      <c r="N320" s="66"/>
      <c r="O320" s="66"/>
      <c r="V320" s="66"/>
      <c r="W320" s="66"/>
      <c r="X320" s="66"/>
      <c r="AE320" s="66"/>
      <c r="AF320" s="66"/>
      <c r="AG320" s="66"/>
    </row>
    <row r="321" spans="4:33" ht="12.75">
      <c r="D321" s="66"/>
      <c r="E321" s="66"/>
      <c r="F321" s="66"/>
      <c r="M321" s="66"/>
      <c r="N321" s="66"/>
      <c r="O321" s="66"/>
      <c r="V321" s="66"/>
      <c r="W321" s="66"/>
      <c r="X321" s="66"/>
      <c r="AE321" s="66"/>
      <c r="AF321" s="66"/>
      <c r="AG321" s="66"/>
    </row>
    <row r="322" spans="4:33" ht="12.75">
      <c r="D322" s="66"/>
      <c r="E322" s="66"/>
      <c r="F322" s="66"/>
      <c r="M322" s="66"/>
      <c r="N322" s="66"/>
      <c r="O322" s="66"/>
      <c r="V322" s="66"/>
      <c r="W322" s="66"/>
      <c r="X322" s="66"/>
      <c r="AE322" s="66"/>
      <c r="AF322" s="66"/>
      <c r="AG322" s="66"/>
    </row>
    <row r="323" spans="4:33" ht="12.75">
      <c r="D323" s="66"/>
      <c r="E323" s="66"/>
      <c r="F323" s="66"/>
      <c r="M323" s="66"/>
      <c r="N323" s="66"/>
      <c r="O323" s="66"/>
      <c r="V323" s="66"/>
      <c r="W323" s="66"/>
      <c r="X323" s="66"/>
      <c r="AE323" s="66"/>
      <c r="AF323" s="66"/>
      <c r="AG323" s="66"/>
    </row>
    <row r="324" spans="4:33" ht="12.75">
      <c r="D324" s="66"/>
      <c r="E324" s="66"/>
      <c r="F324" s="66"/>
      <c r="M324" s="66"/>
      <c r="N324" s="66"/>
      <c r="O324" s="66"/>
      <c r="V324" s="66"/>
      <c r="W324" s="66"/>
      <c r="X324" s="66"/>
      <c r="AE324" s="66"/>
      <c r="AF324" s="66"/>
      <c r="AG324" s="66"/>
    </row>
    <row r="325" spans="4:33" ht="12.75">
      <c r="D325" s="66"/>
      <c r="E325" s="66"/>
      <c r="F325" s="66"/>
      <c r="M325" s="66"/>
      <c r="N325" s="66"/>
      <c r="O325" s="66"/>
      <c r="V325" s="66"/>
      <c r="W325" s="66"/>
      <c r="X325" s="66"/>
      <c r="AE325" s="66"/>
      <c r="AF325" s="66"/>
      <c r="AG325" s="66"/>
    </row>
    <row r="326" spans="4:33" ht="12.75">
      <c r="D326" s="66"/>
      <c r="E326" s="66"/>
      <c r="F326" s="66"/>
      <c r="M326" s="66"/>
      <c r="N326" s="66"/>
      <c r="O326" s="66"/>
      <c r="V326" s="66"/>
      <c r="W326" s="66"/>
      <c r="X326" s="66"/>
      <c r="AE326" s="66"/>
      <c r="AF326" s="66"/>
      <c r="AG326" s="66"/>
    </row>
    <row r="327" spans="4:33" ht="12.75">
      <c r="D327" s="66"/>
      <c r="E327" s="66"/>
      <c r="F327" s="66"/>
      <c r="M327" s="66"/>
      <c r="N327" s="66"/>
      <c r="O327" s="66"/>
      <c r="V327" s="66"/>
      <c r="W327" s="66"/>
      <c r="X327" s="66"/>
      <c r="AE327" s="66"/>
      <c r="AF327" s="66"/>
      <c r="AG327" s="66"/>
    </row>
    <row r="328" spans="4:33" ht="12.75">
      <c r="D328" s="66"/>
      <c r="E328" s="66"/>
      <c r="F328" s="66"/>
      <c r="M328" s="66"/>
      <c r="N328" s="66"/>
      <c r="O328" s="66"/>
      <c r="V328" s="66"/>
      <c r="W328" s="66"/>
      <c r="X328" s="66"/>
      <c r="AE328" s="66"/>
      <c r="AF328" s="66"/>
      <c r="AG328" s="66"/>
    </row>
    <row r="329" spans="4:33" ht="12.75">
      <c r="D329" s="66"/>
      <c r="E329" s="66"/>
      <c r="F329" s="66"/>
      <c r="M329" s="66"/>
      <c r="N329" s="66"/>
      <c r="O329" s="66"/>
      <c r="V329" s="66"/>
      <c r="W329" s="66"/>
      <c r="X329" s="66"/>
      <c r="AE329" s="66"/>
      <c r="AF329" s="66"/>
      <c r="AG329" s="66"/>
    </row>
    <row r="330" spans="4:33" ht="12.75">
      <c r="D330" s="66"/>
      <c r="E330" s="66"/>
      <c r="F330" s="66"/>
      <c r="M330" s="66"/>
      <c r="N330" s="66"/>
      <c r="O330" s="66"/>
      <c r="V330" s="66"/>
      <c r="W330" s="66"/>
      <c r="X330" s="66"/>
      <c r="AE330" s="66"/>
      <c r="AF330" s="66"/>
      <c r="AG330" s="66"/>
    </row>
    <row r="331" spans="4:33" ht="12.75">
      <c r="D331" s="66"/>
      <c r="E331" s="66"/>
      <c r="F331" s="66"/>
      <c r="M331" s="66"/>
      <c r="N331" s="66"/>
      <c r="O331" s="66"/>
      <c r="V331" s="66"/>
      <c r="W331" s="66"/>
      <c r="X331" s="66"/>
      <c r="AE331" s="66"/>
      <c r="AF331" s="66"/>
      <c r="AG331" s="66"/>
    </row>
    <row r="332" spans="4:33" ht="12.75">
      <c r="D332" s="66"/>
      <c r="E332" s="66"/>
      <c r="F332" s="66"/>
      <c r="M332" s="66"/>
      <c r="N332" s="66"/>
      <c r="O332" s="66"/>
      <c r="V332" s="66"/>
      <c r="W332" s="66"/>
      <c r="X332" s="66"/>
      <c r="AE332" s="66"/>
      <c r="AF332" s="66"/>
      <c r="AG332" s="66"/>
    </row>
    <row r="333" spans="4:33" ht="12.75">
      <c r="D333" s="66"/>
      <c r="E333" s="66"/>
      <c r="F333" s="66"/>
      <c r="M333" s="66"/>
      <c r="N333" s="66"/>
      <c r="O333" s="66"/>
      <c r="V333" s="66"/>
      <c r="W333" s="66"/>
      <c r="X333" s="66"/>
      <c r="AE333" s="66"/>
      <c r="AF333" s="66"/>
      <c r="AG333" s="66"/>
    </row>
    <row r="334" spans="4:33" ht="12.75">
      <c r="D334" s="66"/>
      <c r="E334" s="66"/>
      <c r="F334" s="66"/>
      <c r="M334" s="66"/>
      <c r="N334" s="66"/>
      <c r="O334" s="66"/>
      <c r="V334" s="66"/>
      <c r="W334" s="66"/>
      <c r="X334" s="66"/>
      <c r="AE334" s="66"/>
      <c r="AF334" s="66"/>
      <c r="AG334" s="66"/>
    </row>
    <row r="335" spans="4:33" ht="12.75">
      <c r="D335" s="66"/>
      <c r="E335" s="66"/>
      <c r="F335" s="66"/>
      <c r="M335" s="66"/>
      <c r="N335" s="66"/>
      <c r="O335" s="66"/>
      <c r="V335" s="66"/>
      <c r="W335" s="66"/>
      <c r="X335" s="66"/>
      <c r="AE335" s="66"/>
      <c r="AF335" s="66"/>
      <c r="AG335" s="66"/>
    </row>
    <row r="336" spans="4:33" ht="12.75">
      <c r="D336" s="66"/>
      <c r="E336" s="66"/>
      <c r="F336" s="66"/>
      <c r="M336" s="66"/>
      <c r="N336" s="66"/>
      <c r="O336" s="66"/>
      <c r="V336" s="66"/>
      <c r="W336" s="66"/>
      <c r="X336" s="66"/>
      <c r="AE336" s="66"/>
      <c r="AF336" s="66"/>
      <c r="AG336" s="66"/>
    </row>
    <row r="337" spans="4:33" ht="12.75">
      <c r="D337" s="66"/>
      <c r="E337" s="66"/>
      <c r="F337" s="66"/>
      <c r="M337" s="66"/>
      <c r="N337" s="66"/>
      <c r="O337" s="66"/>
      <c r="V337" s="66"/>
      <c r="W337" s="66"/>
      <c r="X337" s="66"/>
      <c r="AE337" s="66"/>
      <c r="AF337" s="66"/>
      <c r="AG337" s="66"/>
    </row>
    <row r="338" spans="4:33" ht="12.75">
      <c r="D338" s="66"/>
      <c r="E338" s="66"/>
      <c r="F338" s="66"/>
      <c r="M338" s="66"/>
      <c r="N338" s="66"/>
      <c r="O338" s="66"/>
      <c r="V338" s="66"/>
      <c r="W338" s="66"/>
      <c r="X338" s="66"/>
      <c r="AE338" s="66"/>
      <c r="AF338" s="66"/>
      <c r="AG338" s="66"/>
    </row>
    <row r="339" spans="4:33" ht="12.75">
      <c r="D339" s="66"/>
      <c r="E339" s="66"/>
      <c r="F339" s="66"/>
      <c r="M339" s="66"/>
      <c r="N339" s="66"/>
      <c r="O339" s="66"/>
      <c r="V339" s="66"/>
      <c r="W339" s="66"/>
      <c r="X339" s="66"/>
      <c r="AE339" s="66"/>
      <c r="AF339" s="66"/>
      <c r="AG339" s="66"/>
    </row>
    <row r="340" spans="4:33" ht="12.75">
      <c r="D340" s="66"/>
      <c r="E340" s="66"/>
      <c r="F340" s="66"/>
      <c r="M340" s="66"/>
      <c r="N340" s="66"/>
      <c r="O340" s="66"/>
      <c r="V340" s="66"/>
      <c r="W340" s="66"/>
      <c r="X340" s="66"/>
      <c r="AE340" s="66"/>
      <c r="AF340" s="66"/>
      <c r="AG340" s="66"/>
    </row>
    <row r="341" spans="4:33" ht="12.75">
      <c r="D341" s="66"/>
      <c r="E341" s="66"/>
      <c r="F341" s="66"/>
      <c r="M341" s="66"/>
      <c r="N341" s="66"/>
      <c r="O341" s="66"/>
      <c r="V341" s="66"/>
      <c r="W341" s="66"/>
      <c r="X341" s="66"/>
      <c r="AE341" s="66"/>
      <c r="AF341" s="66"/>
      <c r="AG341" s="66"/>
    </row>
    <row r="342" spans="4:33" ht="12.75">
      <c r="D342" s="66"/>
      <c r="E342" s="66"/>
      <c r="F342" s="66"/>
      <c r="M342" s="66"/>
      <c r="N342" s="66"/>
      <c r="O342" s="66"/>
      <c r="V342" s="66"/>
      <c r="W342" s="66"/>
      <c r="X342" s="66"/>
      <c r="AE342" s="66"/>
      <c r="AF342" s="66"/>
      <c r="AG342" s="66"/>
    </row>
    <row r="343" spans="4:33" ht="12.75">
      <c r="D343" s="66"/>
      <c r="E343" s="66"/>
      <c r="F343" s="66"/>
      <c r="M343" s="66"/>
      <c r="N343" s="66"/>
      <c r="O343" s="66"/>
      <c r="V343" s="66"/>
      <c r="W343" s="66"/>
      <c r="X343" s="66"/>
      <c r="AE343" s="66"/>
      <c r="AF343" s="66"/>
      <c r="AG343" s="66"/>
    </row>
    <row r="344" spans="4:33" ht="12.75">
      <c r="D344" s="66"/>
      <c r="E344" s="66"/>
      <c r="F344" s="66"/>
      <c r="M344" s="66"/>
      <c r="N344" s="66"/>
      <c r="O344" s="66"/>
      <c r="V344" s="66"/>
      <c r="W344" s="66"/>
      <c r="X344" s="66"/>
      <c r="AE344" s="66"/>
      <c r="AF344" s="66"/>
      <c r="AG344" s="66"/>
    </row>
    <row r="345" spans="4:33" ht="12.75">
      <c r="D345" s="66"/>
      <c r="E345" s="66"/>
      <c r="F345" s="66"/>
      <c r="M345" s="66"/>
      <c r="N345" s="66"/>
      <c r="O345" s="66"/>
      <c r="V345" s="66"/>
      <c r="W345" s="66"/>
      <c r="X345" s="66"/>
      <c r="AE345" s="66"/>
      <c r="AF345" s="66"/>
      <c r="AG345" s="66"/>
    </row>
    <row r="346" spans="4:33" ht="12.75">
      <c r="D346" s="66"/>
      <c r="E346" s="66"/>
      <c r="F346" s="66"/>
      <c r="M346" s="66"/>
      <c r="N346" s="66"/>
      <c r="O346" s="66"/>
      <c r="V346" s="66"/>
      <c r="W346" s="66"/>
      <c r="X346" s="66"/>
      <c r="AE346" s="66"/>
      <c r="AF346" s="66"/>
      <c r="AG346" s="66"/>
    </row>
    <row r="347" spans="4:33" ht="12.75">
      <c r="D347" s="66"/>
      <c r="E347" s="66"/>
      <c r="F347" s="66"/>
      <c r="M347" s="66"/>
      <c r="N347" s="66"/>
      <c r="O347" s="66"/>
      <c r="V347" s="66"/>
      <c r="W347" s="66"/>
      <c r="X347" s="66"/>
      <c r="AE347" s="66"/>
      <c r="AF347" s="66"/>
      <c r="AG347" s="66"/>
    </row>
    <row r="348" spans="4:33" ht="12.75">
      <c r="D348" s="66"/>
      <c r="E348" s="66"/>
      <c r="F348" s="66"/>
      <c r="M348" s="66"/>
      <c r="N348" s="66"/>
      <c r="O348" s="66"/>
      <c r="V348" s="66"/>
      <c r="W348" s="66"/>
      <c r="X348" s="66"/>
      <c r="AE348" s="66"/>
      <c r="AF348" s="66"/>
      <c r="AG348" s="66"/>
    </row>
    <row r="349" spans="4:33" ht="12.75">
      <c r="D349" s="66"/>
      <c r="E349" s="66"/>
      <c r="F349" s="66"/>
      <c r="M349" s="66"/>
      <c r="N349" s="66"/>
      <c r="O349" s="66"/>
      <c r="V349" s="66"/>
      <c r="W349" s="66"/>
      <c r="X349" s="66"/>
      <c r="AE349" s="66"/>
      <c r="AF349" s="66"/>
      <c r="AG349" s="66"/>
    </row>
    <row r="350" spans="4:33" ht="12.75">
      <c r="D350" s="66"/>
      <c r="E350" s="66"/>
      <c r="F350" s="66"/>
      <c r="M350" s="66"/>
      <c r="N350" s="66"/>
      <c r="O350" s="66"/>
      <c r="V350" s="66"/>
      <c r="W350" s="66"/>
      <c r="X350" s="66"/>
      <c r="AE350" s="66"/>
      <c r="AF350" s="66"/>
      <c r="AG350" s="66"/>
    </row>
    <row r="351" spans="4:33" ht="12.75">
      <c r="D351" s="66"/>
      <c r="E351" s="66"/>
      <c r="F351" s="66"/>
      <c r="M351" s="66"/>
      <c r="N351" s="66"/>
      <c r="O351" s="66"/>
      <c r="V351" s="66"/>
      <c r="W351" s="66"/>
      <c r="X351" s="66"/>
      <c r="AE351" s="66"/>
      <c r="AF351" s="66"/>
      <c r="AG351" s="66"/>
    </row>
    <row r="352" spans="4:33" ht="12.75">
      <c r="D352" s="66"/>
      <c r="E352" s="66"/>
      <c r="F352" s="66"/>
      <c r="M352" s="66"/>
      <c r="N352" s="66"/>
      <c r="O352" s="66"/>
      <c r="V352" s="66"/>
      <c r="W352" s="66"/>
      <c r="X352" s="66"/>
      <c r="AE352" s="66"/>
      <c r="AF352" s="66"/>
      <c r="AG352" s="66"/>
    </row>
    <row r="353" spans="4:33" ht="12.75">
      <c r="D353" s="66"/>
      <c r="E353" s="66"/>
      <c r="F353" s="66"/>
      <c r="M353" s="66"/>
      <c r="N353" s="66"/>
      <c r="O353" s="66"/>
      <c r="V353" s="66"/>
      <c r="W353" s="66"/>
      <c r="X353" s="66"/>
      <c r="AE353" s="66"/>
      <c r="AF353" s="66"/>
      <c r="AG353" s="66"/>
    </row>
    <row r="354" spans="4:33" ht="12.75">
      <c r="D354" s="66"/>
      <c r="E354" s="66"/>
      <c r="F354" s="66"/>
      <c r="M354" s="66"/>
      <c r="N354" s="66"/>
      <c r="O354" s="66"/>
      <c r="V354" s="66"/>
      <c r="W354" s="66"/>
      <c r="X354" s="66"/>
      <c r="AE354" s="66"/>
      <c r="AF354" s="66"/>
      <c r="AG354" s="66"/>
    </row>
    <row r="355" spans="4:33" ht="12.75">
      <c r="D355" s="66"/>
      <c r="E355" s="66"/>
      <c r="F355" s="66"/>
      <c r="M355" s="66"/>
      <c r="N355" s="66"/>
      <c r="O355" s="66"/>
      <c r="V355" s="66"/>
      <c r="W355" s="66"/>
      <c r="X355" s="66"/>
      <c r="AE355" s="66"/>
      <c r="AF355" s="66"/>
      <c r="AG355" s="66"/>
    </row>
    <row r="356" spans="4:33" ht="12.75">
      <c r="D356" s="66"/>
      <c r="E356" s="66"/>
      <c r="F356" s="66"/>
      <c r="M356" s="66"/>
      <c r="N356" s="66"/>
      <c r="O356" s="66"/>
      <c r="V356" s="66"/>
      <c r="W356" s="66"/>
      <c r="X356" s="66"/>
      <c r="AE356" s="66"/>
      <c r="AF356" s="66"/>
      <c r="AG356" s="66"/>
    </row>
    <row r="357" spans="4:33" ht="12.75">
      <c r="D357" s="66"/>
      <c r="E357" s="66"/>
      <c r="F357" s="66"/>
      <c r="M357" s="66"/>
      <c r="N357" s="66"/>
      <c r="O357" s="66"/>
      <c r="V357" s="66"/>
      <c r="W357" s="66"/>
      <c r="X357" s="66"/>
      <c r="AE357" s="66"/>
      <c r="AF357" s="66"/>
      <c r="AG357" s="66"/>
    </row>
    <row r="358" spans="4:33" ht="12.75">
      <c r="D358" s="66"/>
      <c r="E358" s="66"/>
      <c r="F358" s="66"/>
      <c r="M358" s="66"/>
      <c r="N358" s="66"/>
      <c r="O358" s="66"/>
      <c r="V358" s="66"/>
      <c r="W358" s="66"/>
      <c r="X358" s="66"/>
      <c r="AE358" s="66"/>
      <c r="AF358" s="66"/>
      <c r="AG358" s="66"/>
    </row>
    <row r="359" spans="4:33" ht="12.75">
      <c r="D359" s="66"/>
      <c r="E359" s="66"/>
      <c r="F359" s="66"/>
      <c r="M359" s="66"/>
      <c r="N359" s="66"/>
      <c r="O359" s="66"/>
      <c r="V359" s="66"/>
      <c r="W359" s="66"/>
      <c r="X359" s="66"/>
      <c r="AE359" s="66"/>
      <c r="AF359" s="66"/>
      <c r="AG359" s="66"/>
    </row>
    <row r="360" spans="4:33" ht="12.75">
      <c r="D360" s="66"/>
      <c r="E360" s="66"/>
      <c r="F360" s="66"/>
      <c r="M360" s="66"/>
      <c r="N360" s="66"/>
      <c r="O360" s="66"/>
      <c r="V360" s="66"/>
      <c r="W360" s="66"/>
      <c r="X360" s="66"/>
      <c r="AE360" s="66"/>
      <c r="AF360" s="66"/>
      <c r="AG360" s="66"/>
    </row>
    <row r="361" spans="4:33" ht="12.75">
      <c r="D361" s="66"/>
      <c r="E361" s="66"/>
      <c r="F361" s="66"/>
      <c r="M361" s="66"/>
      <c r="N361" s="66"/>
      <c r="O361" s="66"/>
      <c r="V361" s="66"/>
      <c r="W361" s="66"/>
      <c r="X361" s="66"/>
      <c r="AE361" s="66"/>
      <c r="AF361" s="66"/>
      <c r="AG361" s="66"/>
    </row>
    <row r="362" spans="4:33" ht="12.75">
      <c r="D362" s="66"/>
      <c r="E362" s="66"/>
      <c r="F362" s="66"/>
      <c r="M362" s="66"/>
      <c r="N362" s="66"/>
      <c r="O362" s="66"/>
      <c r="V362" s="66"/>
      <c r="W362" s="66"/>
      <c r="X362" s="66"/>
      <c r="AE362" s="66"/>
      <c r="AF362" s="66"/>
      <c r="AG362" s="66"/>
    </row>
    <row r="363" spans="4:33" ht="12.75">
      <c r="D363" s="66"/>
      <c r="E363" s="66"/>
      <c r="F363" s="66"/>
      <c r="M363" s="66"/>
      <c r="N363" s="66"/>
      <c r="O363" s="66"/>
      <c r="V363" s="66"/>
      <c r="W363" s="66"/>
      <c r="X363" s="66"/>
      <c r="AE363" s="66"/>
      <c r="AF363" s="66"/>
      <c r="AG363" s="66"/>
    </row>
    <row r="364" spans="4:33" ht="12.75">
      <c r="D364" s="66"/>
      <c r="E364" s="66"/>
      <c r="F364" s="66"/>
      <c r="M364" s="66"/>
      <c r="N364" s="66"/>
      <c r="O364" s="66"/>
      <c r="V364" s="66"/>
      <c r="W364" s="66"/>
      <c r="X364" s="66"/>
      <c r="AE364" s="66"/>
      <c r="AF364" s="66"/>
      <c r="AG364" s="66"/>
    </row>
    <row r="365" spans="4:33" ht="12.75">
      <c r="D365" s="66"/>
      <c r="E365" s="66"/>
      <c r="F365" s="66"/>
      <c r="M365" s="66"/>
      <c r="N365" s="66"/>
      <c r="O365" s="66"/>
      <c r="V365" s="66"/>
      <c r="W365" s="66"/>
      <c r="X365" s="66"/>
      <c r="AE365" s="66"/>
      <c r="AF365" s="66"/>
      <c r="AG365" s="66"/>
    </row>
    <row r="366" spans="4:33" ht="12.75">
      <c r="D366" s="66"/>
      <c r="E366" s="66"/>
      <c r="F366" s="66"/>
      <c r="M366" s="66"/>
      <c r="N366" s="66"/>
      <c r="O366" s="66"/>
      <c r="V366" s="66"/>
      <c r="W366" s="66"/>
      <c r="X366" s="66"/>
      <c r="AE366" s="66"/>
      <c r="AF366" s="66"/>
      <c r="AG366" s="66"/>
    </row>
    <row r="367" spans="4:33" ht="12.75">
      <c r="D367" s="66"/>
      <c r="E367" s="66"/>
      <c r="F367" s="66"/>
      <c r="M367" s="66"/>
      <c r="N367" s="66"/>
      <c r="O367" s="66"/>
      <c r="V367" s="66"/>
      <c r="W367" s="66"/>
      <c r="X367" s="66"/>
      <c r="AE367" s="66"/>
      <c r="AF367" s="66"/>
      <c r="AG367" s="66"/>
    </row>
    <row r="368" spans="4:33" ht="12.75">
      <c r="D368" s="66"/>
      <c r="E368" s="66"/>
      <c r="F368" s="66"/>
      <c r="M368" s="66"/>
      <c r="N368" s="66"/>
      <c r="O368" s="66"/>
      <c r="V368" s="66"/>
      <c r="W368" s="66"/>
      <c r="X368" s="66"/>
      <c r="AE368" s="66"/>
      <c r="AF368" s="66"/>
      <c r="AG368" s="66"/>
    </row>
    <row r="369" spans="4:33" ht="12.75">
      <c r="D369" s="66"/>
      <c r="E369" s="66"/>
      <c r="F369" s="66"/>
      <c r="M369" s="66"/>
      <c r="N369" s="66"/>
      <c r="O369" s="66"/>
      <c r="V369" s="66"/>
      <c r="W369" s="66"/>
      <c r="X369" s="66"/>
      <c r="AE369" s="66"/>
      <c r="AF369" s="66"/>
      <c r="AG369" s="66"/>
    </row>
    <row r="370" spans="4:33" ht="12.75">
      <c r="D370" s="66"/>
      <c r="E370" s="66"/>
      <c r="F370" s="66"/>
      <c r="M370" s="66"/>
      <c r="N370" s="66"/>
      <c r="O370" s="66"/>
      <c r="V370" s="66"/>
      <c r="W370" s="66"/>
      <c r="X370" s="66"/>
      <c r="AE370" s="66"/>
      <c r="AF370" s="66"/>
      <c r="AG370" s="66"/>
    </row>
    <row r="371" spans="4:33" ht="12.75">
      <c r="D371" s="66"/>
      <c r="E371" s="66"/>
      <c r="F371" s="66"/>
      <c r="M371" s="66"/>
      <c r="N371" s="66"/>
      <c r="O371" s="66"/>
      <c r="V371" s="66"/>
      <c r="W371" s="66"/>
      <c r="X371" s="66"/>
      <c r="AE371" s="66"/>
      <c r="AF371" s="66"/>
      <c r="AG371" s="66"/>
    </row>
    <row r="372" spans="4:33" ht="12.75">
      <c r="D372" s="66"/>
      <c r="E372" s="66"/>
      <c r="F372" s="66"/>
      <c r="M372" s="66"/>
      <c r="N372" s="66"/>
      <c r="O372" s="66"/>
      <c r="V372" s="66"/>
      <c r="W372" s="66"/>
      <c r="X372" s="66"/>
      <c r="AE372" s="66"/>
      <c r="AF372" s="66"/>
      <c r="AG372" s="66"/>
    </row>
    <row r="373" spans="4:33" ht="12.75">
      <c r="D373" s="66"/>
      <c r="E373" s="66"/>
      <c r="F373" s="66"/>
      <c r="M373" s="66"/>
      <c r="N373" s="66"/>
      <c r="O373" s="66"/>
      <c r="V373" s="66"/>
      <c r="W373" s="66"/>
      <c r="X373" s="66"/>
      <c r="AE373" s="66"/>
      <c r="AF373" s="66"/>
      <c r="AG373" s="66"/>
    </row>
    <row r="374" spans="4:33" ht="12.75">
      <c r="D374" s="66"/>
      <c r="E374" s="66"/>
      <c r="F374" s="66"/>
      <c r="M374" s="66"/>
      <c r="N374" s="66"/>
      <c r="O374" s="66"/>
      <c r="V374" s="66"/>
      <c r="W374" s="66"/>
      <c r="X374" s="66"/>
      <c r="AE374" s="66"/>
      <c r="AF374" s="66"/>
      <c r="AG374" s="66"/>
    </row>
    <row r="375" spans="4:33" ht="12.75">
      <c r="D375" s="66"/>
      <c r="E375" s="66"/>
      <c r="F375" s="66"/>
      <c r="M375" s="66"/>
      <c r="N375" s="66"/>
      <c r="O375" s="66"/>
      <c r="V375" s="66"/>
      <c r="W375" s="66"/>
      <c r="X375" s="66"/>
      <c r="AE375" s="66"/>
      <c r="AF375" s="66"/>
      <c r="AG375" s="66"/>
    </row>
    <row r="376" spans="4:33" ht="12.75">
      <c r="D376" s="66"/>
      <c r="E376" s="66"/>
      <c r="F376" s="66"/>
      <c r="M376" s="66"/>
      <c r="N376" s="66"/>
      <c r="O376" s="66"/>
      <c r="V376" s="66"/>
      <c r="W376" s="66"/>
      <c r="X376" s="66"/>
      <c r="AE376" s="66"/>
      <c r="AF376" s="66"/>
      <c r="AG376" s="66"/>
    </row>
    <row r="377" spans="4:33" ht="12.75">
      <c r="D377" s="66"/>
      <c r="E377" s="66"/>
      <c r="F377" s="66"/>
      <c r="M377" s="66"/>
      <c r="N377" s="66"/>
      <c r="O377" s="66"/>
      <c r="V377" s="66"/>
      <c r="W377" s="66"/>
      <c r="X377" s="66"/>
      <c r="AE377" s="66"/>
      <c r="AF377" s="66"/>
      <c r="AG377" s="66"/>
    </row>
    <row r="378" spans="4:33" ht="12.75">
      <c r="D378" s="66"/>
      <c r="E378" s="66"/>
      <c r="F378" s="66"/>
      <c r="M378" s="66"/>
      <c r="N378" s="66"/>
      <c r="O378" s="66"/>
      <c r="V378" s="66"/>
      <c r="W378" s="66"/>
      <c r="X378" s="66"/>
      <c r="AE378" s="66"/>
      <c r="AF378" s="66"/>
      <c r="AG378" s="66"/>
    </row>
    <row r="379" spans="4:33" ht="12.75">
      <c r="D379" s="66"/>
      <c r="E379" s="66"/>
      <c r="F379" s="66"/>
      <c r="M379" s="66"/>
      <c r="N379" s="66"/>
      <c r="O379" s="66"/>
      <c r="V379" s="66"/>
      <c r="W379" s="66"/>
      <c r="X379" s="66"/>
      <c r="AE379" s="66"/>
      <c r="AF379" s="66"/>
      <c r="AG379" s="66"/>
    </row>
    <row r="380" spans="4:33" ht="12.75">
      <c r="D380" s="66"/>
      <c r="E380" s="66"/>
      <c r="F380" s="66"/>
      <c r="M380" s="66"/>
      <c r="N380" s="66"/>
      <c r="O380" s="66"/>
      <c r="V380" s="66"/>
      <c r="W380" s="66"/>
      <c r="X380" s="66"/>
      <c r="AE380" s="66"/>
      <c r="AF380" s="66"/>
      <c r="AG380" s="66"/>
    </row>
    <row r="381" spans="4:33" ht="12.75">
      <c r="D381" s="66"/>
      <c r="E381" s="66"/>
      <c r="F381" s="66"/>
      <c r="M381" s="66"/>
      <c r="N381" s="66"/>
      <c r="O381" s="66"/>
      <c r="V381" s="66"/>
      <c r="W381" s="66"/>
      <c r="X381" s="66"/>
      <c r="AE381" s="66"/>
      <c r="AF381" s="66"/>
      <c r="AG381" s="66"/>
    </row>
    <row r="382" spans="4:33" ht="12.75">
      <c r="D382" s="66"/>
      <c r="E382" s="66"/>
      <c r="F382" s="66"/>
      <c r="M382" s="66"/>
      <c r="N382" s="66"/>
      <c r="O382" s="66"/>
      <c r="V382" s="66"/>
      <c r="W382" s="66"/>
      <c r="X382" s="66"/>
      <c r="AE382" s="66"/>
      <c r="AF382" s="66"/>
      <c r="AG382" s="66"/>
    </row>
    <row r="383" spans="4:33" ht="12.75">
      <c r="D383" s="66"/>
      <c r="E383" s="66"/>
      <c r="F383" s="66"/>
      <c r="M383" s="66"/>
      <c r="N383" s="66"/>
      <c r="O383" s="66"/>
      <c r="V383" s="66"/>
      <c r="W383" s="66"/>
      <c r="X383" s="66"/>
      <c r="AE383" s="66"/>
      <c r="AF383" s="66"/>
      <c r="AG383" s="66"/>
    </row>
  </sheetData>
  <sheetProtection/>
  <mergeCells count="28">
    <mergeCell ref="A67:C67"/>
    <mergeCell ref="AN1:AP1"/>
    <mergeCell ref="AQ1:AS1"/>
    <mergeCell ref="P1:R1"/>
    <mergeCell ref="S1:U1"/>
    <mergeCell ref="V1:X1"/>
    <mergeCell ref="Y1:AA1"/>
    <mergeCell ref="AB1:AD1"/>
    <mergeCell ref="AE1:AG1"/>
    <mergeCell ref="AH1:AJ1"/>
    <mergeCell ref="D1:F1"/>
    <mergeCell ref="G1:I1"/>
    <mergeCell ref="J1:L1"/>
    <mergeCell ref="A2:C5"/>
    <mergeCell ref="A1:C1"/>
    <mergeCell ref="M1:O1"/>
    <mergeCell ref="AI46:AJ46"/>
    <mergeCell ref="H47:I47"/>
    <mergeCell ref="Q47:R47"/>
    <mergeCell ref="Z47:AA47"/>
    <mergeCell ref="AI47:AJ47"/>
    <mergeCell ref="AK1:AM1"/>
    <mergeCell ref="A35:C35"/>
    <mergeCell ref="A51:C51"/>
    <mergeCell ref="H46:I46"/>
    <mergeCell ref="Q46:R46"/>
    <mergeCell ref="A59:C59"/>
    <mergeCell ref="Z46:AA4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Karessa L.</dc:creator>
  <cp:keywords/>
  <dc:description/>
  <cp:lastModifiedBy>Manning, Karessa L.</cp:lastModifiedBy>
  <cp:lastPrinted>2008-07-24T15:15:05Z</cp:lastPrinted>
  <dcterms:created xsi:type="dcterms:W3CDTF">2005-07-01T14:37:00Z</dcterms:created>
  <dcterms:modified xsi:type="dcterms:W3CDTF">2015-11-17T18:22:51Z</dcterms:modified>
  <cp:category/>
  <cp:version/>
  <cp:contentType/>
  <cp:contentStatus/>
</cp:coreProperties>
</file>